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Економіст\ФІНПЛАН\2025 рік\зміни фін план 2025\"/>
    </mc:Choice>
  </mc:AlternateContent>
  <xr:revisionPtr revIDLastSave="0" documentId="13_ncr:1_{164B7A08-8B8D-4E50-8151-198151A60A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даток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7" i="2" l="1"/>
  <c r="F171" i="2"/>
  <c r="F170" i="2"/>
  <c r="D170" i="2"/>
  <c r="G142" i="2"/>
  <c r="K142" i="2"/>
  <c r="G131" i="2"/>
  <c r="G88" i="2"/>
  <c r="G32" i="2" l="1"/>
  <c r="G203" i="2"/>
  <c r="H256" i="2"/>
  <c r="I256" i="2"/>
  <c r="J256" i="2"/>
  <c r="H255" i="2"/>
  <c r="I255" i="2"/>
  <c r="J255" i="2"/>
  <c r="H254" i="2"/>
  <c r="I254" i="2"/>
  <c r="J254" i="2"/>
  <c r="K256" i="2"/>
  <c r="K255" i="2"/>
  <c r="K254" i="2"/>
  <c r="G239" i="2"/>
  <c r="H239" i="2"/>
  <c r="I239" i="2"/>
  <c r="J239" i="2"/>
  <c r="G238" i="2"/>
  <c r="H238" i="2"/>
  <c r="I238" i="2"/>
  <c r="J238" i="2"/>
  <c r="K239" i="2"/>
  <c r="K238" i="2"/>
  <c r="G189" i="2" l="1"/>
  <c r="G101" i="2"/>
  <c r="D84" i="2" l="1"/>
  <c r="D45" i="2"/>
  <c r="D92" i="2"/>
  <c r="G112" i="2" l="1"/>
  <c r="G55" i="2"/>
  <c r="G40" i="2"/>
  <c r="E84" i="2" l="1"/>
  <c r="E45" i="2"/>
  <c r="E34" i="2"/>
  <c r="E31" i="2"/>
  <c r="D144" i="2"/>
  <c r="D151" i="2"/>
  <c r="D153" i="2"/>
  <c r="D157" i="2"/>
  <c r="D160" i="2"/>
  <c r="E44" i="2" l="1"/>
  <c r="D156" i="2"/>
  <c r="G27" i="2" l="1"/>
  <c r="G31" i="2" s="1"/>
  <c r="G33" i="2"/>
  <c r="I206" i="2"/>
  <c r="J206" i="2"/>
  <c r="K206" i="2"/>
  <c r="H206" i="2"/>
  <c r="G247" i="2" l="1"/>
  <c r="G248" i="2"/>
  <c r="G246" i="2"/>
  <c r="G251" i="2"/>
  <c r="G255" i="2" s="1"/>
  <c r="G252" i="2"/>
  <c r="G256" i="2" s="1"/>
  <c r="G250" i="2"/>
  <c r="G254" i="2" s="1"/>
  <c r="I212" i="2" l="1"/>
  <c r="J212" i="2"/>
  <c r="K212" i="2"/>
  <c r="H212" i="2" l="1"/>
  <c r="G53" i="2" l="1"/>
  <c r="G47" i="2"/>
  <c r="K92" i="2" l="1"/>
  <c r="J92" i="2"/>
  <c r="I92" i="2"/>
  <c r="H92" i="2"/>
  <c r="G181" i="2" l="1"/>
  <c r="G182" i="2"/>
  <c r="G183" i="2"/>
  <c r="G184" i="2"/>
  <c r="G185" i="2"/>
  <c r="G180" i="2"/>
  <c r="G155" i="2"/>
  <c r="G154" i="2"/>
  <c r="G152" i="2"/>
  <c r="G146" i="2"/>
  <c r="F179" i="2"/>
  <c r="H179" i="2"/>
  <c r="I179" i="2"/>
  <c r="J179" i="2"/>
  <c r="K179" i="2"/>
  <c r="F92" i="2"/>
  <c r="E92" i="2"/>
  <c r="G179" i="2" l="1"/>
  <c r="G105" i="2" l="1"/>
  <c r="G92" i="2"/>
  <c r="G93" i="2"/>
  <c r="G89" i="2"/>
  <c r="G86" i="2"/>
  <c r="G84" i="2" s="1"/>
  <c r="G73" i="2"/>
  <c r="G74" i="2"/>
  <c r="G71" i="2"/>
  <c r="G63" i="2"/>
  <c r="G54" i="2"/>
  <c r="G48" i="2"/>
  <c r="G42" i="2"/>
  <c r="G43" i="2"/>
  <c r="G41" i="2"/>
  <c r="G38" i="2"/>
  <c r="G39" i="2"/>
  <c r="G36" i="2"/>
  <c r="G35" i="2"/>
  <c r="E241" i="2" l="1"/>
  <c r="D241" i="2"/>
  <c r="K257" i="2" l="1"/>
  <c r="J257" i="2"/>
  <c r="I257" i="2"/>
  <c r="H257" i="2"/>
  <c r="G257" i="2"/>
  <c r="F257" i="2"/>
  <c r="E257" i="2"/>
  <c r="D257" i="2"/>
  <c r="K249" i="2"/>
  <c r="J249" i="2"/>
  <c r="I249" i="2"/>
  <c r="H249" i="2"/>
  <c r="G249" i="2"/>
  <c r="F249" i="2"/>
  <c r="E249" i="2"/>
  <c r="E253" i="2" s="1"/>
  <c r="D249" i="2"/>
  <c r="D253" i="2" s="1"/>
  <c r="K245" i="2"/>
  <c r="J245" i="2"/>
  <c r="I245" i="2"/>
  <c r="H245" i="2"/>
  <c r="G245" i="2"/>
  <c r="F245" i="2"/>
  <c r="E245" i="2"/>
  <c r="D245" i="2"/>
  <c r="K241" i="2"/>
  <c r="J241" i="2"/>
  <c r="I241" i="2"/>
  <c r="H241" i="2"/>
  <c r="G241" i="2"/>
  <c r="F241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J225" i="2"/>
  <c r="I225" i="2"/>
  <c r="H225" i="2"/>
  <c r="G225" i="2"/>
  <c r="F225" i="2"/>
  <c r="E225" i="2"/>
  <c r="D225" i="2"/>
  <c r="K222" i="2"/>
  <c r="J222" i="2"/>
  <c r="I222" i="2"/>
  <c r="I221" i="2" s="1"/>
  <c r="H222" i="2"/>
  <c r="H221" i="2" s="1"/>
  <c r="G222" i="2"/>
  <c r="F222" i="2"/>
  <c r="E222" i="2"/>
  <c r="E221" i="2" s="1"/>
  <c r="D222" i="2"/>
  <c r="D221" i="2" s="1"/>
  <c r="K217" i="2"/>
  <c r="J217" i="2"/>
  <c r="I217" i="2"/>
  <c r="H217" i="2"/>
  <c r="G217" i="2"/>
  <c r="F217" i="2"/>
  <c r="E217" i="2"/>
  <c r="D217" i="2"/>
  <c r="K196" i="2"/>
  <c r="J196" i="2"/>
  <c r="I196" i="2"/>
  <c r="H196" i="2"/>
  <c r="G196" i="2"/>
  <c r="F196" i="2"/>
  <c r="E196" i="2"/>
  <c r="D196" i="2"/>
  <c r="K188" i="2"/>
  <c r="J188" i="2"/>
  <c r="I188" i="2"/>
  <c r="H188" i="2"/>
  <c r="G188" i="2"/>
  <c r="F188" i="2"/>
  <c r="E188" i="2"/>
  <c r="D188" i="2"/>
  <c r="K186" i="2"/>
  <c r="J186" i="2"/>
  <c r="I186" i="2"/>
  <c r="H186" i="2"/>
  <c r="G186" i="2"/>
  <c r="F186" i="2"/>
  <c r="E186" i="2"/>
  <c r="D186" i="2"/>
  <c r="K173" i="2"/>
  <c r="K171" i="2" s="1"/>
  <c r="J173" i="2"/>
  <c r="J171" i="2" s="1"/>
  <c r="I173" i="2"/>
  <c r="I171" i="2" s="1"/>
  <c r="H173" i="2"/>
  <c r="H171" i="2" s="1"/>
  <c r="G171" i="2"/>
  <c r="E173" i="2"/>
  <c r="E171" i="2" s="1"/>
  <c r="K170" i="2"/>
  <c r="K177" i="2" s="1"/>
  <c r="J170" i="2"/>
  <c r="J177" i="2" s="1"/>
  <c r="I170" i="2"/>
  <c r="I177" i="2" s="1"/>
  <c r="H170" i="2"/>
  <c r="H177" i="2" s="1"/>
  <c r="G170" i="2"/>
  <c r="G177" i="2" s="1"/>
  <c r="E170" i="2"/>
  <c r="E177" i="2" s="1"/>
  <c r="D177" i="2"/>
  <c r="K160" i="2"/>
  <c r="J160" i="2"/>
  <c r="I160" i="2"/>
  <c r="H160" i="2"/>
  <c r="G160" i="2"/>
  <c r="F160" i="2"/>
  <c r="E160" i="2"/>
  <c r="K157" i="2"/>
  <c r="J157" i="2"/>
  <c r="I157" i="2"/>
  <c r="H157" i="2"/>
  <c r="G157" i="2"/>
  <c r="F157" i="2"/>
  <c r="E157" i="2"/>
  <c r="K153" i="2"/>
  <c r="J153" i="2"/>
  <c r="I153" i="2"/>
  <c r="H153" i="2"/>
  <c r="G153" i="2"/>
  <c r="F153" i="2"/>
  <c r="E153" i="2"/>
  <c r="K151" i="2"/>
  <c r="J151" i="2"/>
  <c r="I151" i="2"/>
  <c r="H151" i="2"/>
  <c r="G151" i="2"/>
  <c r="F151" i="2"/>
  <c r="E151" i="2"/>
  <c r="K144" i="2"/>
  <c r="J144" i="2"/>
  <c r="I144" i="2"/>
  <c r="H144" i="2"/>
  <c r="G144" i="2"/>
  <c r="F144" i="2"/>
  <c r="E144" i="2"/>
  <c r="K137" i="2"/>
  <c r="J137" i="2"/>
  <c r="I137" i="2"/>
  <c r="H137" i="2"/>
  <c r="G137" i="2"/>
  <c r="F137" i="2"/>
  <c r="E137" i="2"/>
  <c r="K115" i="2"/>
  <c r="J115" i="2"/>
  <c r="I115" i="2"/>
  <c r="H115" i="2"/>
  <c r="G115" i="2"/>
  <c r="F115" i="2"/>
  <c r="E115" i="2"/>
  <c r="D115" i="2"/>
  <c r="K111" i="2"/>
  <c r="J111" i="2"/>
  <c r="I111" i="2"/>
  <c r="H111" i="2"/>
  <c r="G111" i="2"/>
  <c r="F111" i="2"/>
  <c r="E111" i="2"/>
  <c r="E131" i="2" s="1"/>
  <c r="D111" i="2"/>
  <c r="K96" i="2"/>
  <c r="J96" i="2"/>
  <c r="I96" i="2"/>
  <c r="H96" i="2"/>
  <c r="G96" i="2"/>
  <c r="F96" i="2"/>
  <c r="E96" i="2"/>
  <c r="D96" i="2"/>
  <c r="K84" i="2"/>
  <c r="J84" i="2"/>
  <c r="I84" i="2"/>
  <c r="H84" i="2"/>
  <c r="G236" i="2"/>
  <c r="F84" i="2"/>
  <c r="K76" i="2"/>
  <c r="J76" i="2"/>
  <c r="I76" i="2"/>
  <c r="H76" i="2"/>
  <c r="G76" i="2"/>
  <c r="F76" i="2"/>
  <c r="E76" i="2"/>
  <c r="D76" i="2"/>
  <c r="K45" i="2"/>
  <c r="J45" i="2"/>
  <c r="I45" i="2"/>
  <c r="H45" i="2"/>
  <c r="G45" i="2"/>
  <c r="F45" i="2"/>
  <c r="K34" i="2"/>
  <c r="J34" i="2"/>
  <c r="I34" i="2"/>
  <c r="H34" i="2"/>
  <c r="G34" i="2"/>
  <c r="F34" i="2"/>
  <c r="D34" i="2"/>
  <c r="K31" i="2"/>
  <c r="J31" i="2"/>
  <c r="I31" i="2"/>
  <c r="F31" i="2"/>
  <c r="D31" i="2"/>
  <c r="F253" i="2" l="1"/>
  <c r="D131" i="2"/>
  <c r="H253" i="2"/>
  <c r="I253" i="2"/>
  <c r="J253" i="2"/>
  <c r="K253" i="2"/>
  <c r="G132" i="2"/>
  <c r="G253" i="2"/>
  <c r="E106" i="2"/>
  <c r="F131" i="2"/>
  <c r="J156" i="2"/>
  <c r="I131" i="2"/>
  <c r="I236" i="2" s="1"/>
  <c r="J131" i="2"/>
  <c r="J236" i="2" s="1"/>
  <c r="K131" i="2"/>
  <c r="K236" i="2" s="1"/>
  <c r="K156" i="2"/>
  <c r="K163" i="2" s="1"/>
  <c r="H156" i="2"/>
  <c r="H163" i="2" s="1"/>
  <c r="E156" i="2"/>
  <c r="E163" i="2" s="1"/>
  <c r="J221" i="2"/>
  <c r="F156" i="2"/>
  <c r="K221" i="2"/>
  <c r="G156" i="2"/>
  <c r="G163" i="2" s="1"/>
  <c r="F221" i="2"/>
  <c r="G221" i="2"/>
  <c r="I156" i="2"/>
  <c r="I163" i="2" s="1"/>
  <c r="F132" i="2"/>
  <c r="K132" i="2"/>
  <c r="I132" i="2"/>
  <c r="H132" i="2"/>
  <c r="D132" i="2"/>
  <c r="E132" i="2"/>
  <c r="J132" i="2"/>
  <c r="D163" i="2"/>
  <c r="F163" i="2"/>
  <c r="J163" i="2"/>
  <c r="D44" i="2"/>
  <c r="D106" i="2" s="1"/>
  <c r="D120" i="2" s="1"/>
  <c r="F44" i="2"/>
  <c r="J44" i="2"/>
  <c r="I44" i="2"/>
  <c r="K44" i="2"/>
  <c r="F106" i="2" l="1"/>
  <c r="F120" i="2" s="1"/>
  <c r="F128" i="2" s="1"/>
  <c r="D128" i="2"/>
  <c r="I106" i="2"/>
  <c r="I120" i="2" s="1"/>
  <c r="I128" i="2" s="1"/>
  <c r="J106" i="2"/>
  <c r="J120" i="2" s="1"/>
  <c r="J128" i="2" s="1"/>
  <c r="K106" i="2"/>
  <c r="K120" i="2" s="1"/>
  <c r="K128" i="2" s="1"/>
  <c r="E120" i="2"/>
  <c r="D142" i="2" l="1"/>
  <c r="D130" i="2"/>
  <c r="D129" i="2"/>
  <c r="F142" i="2"/>
  <c r="F130" i="2"/>
  <c r="F129" i="2"/>
  <c r="I142" i="2"/>
  <c r="I130" i="2"/>
  <c r="I129" i="2"/>
  <c r="I237" i="2" s="1"/>
  <c r="J142" i="2"/>
  <c r="J130" i="2"/>
  <c r="J129" i="2"/>
  <c r="J237" i="2" s="1"/>
  <c r="K130" i="2"/>
  <c r="K129" i="2"/>
  <c r="K237" i="2" s="1"/>
  <c r="E128" i="2"/>
  <c r="E142" i="2" l="1"/>
  <c r="E130" i="2"/>
  <c r="E129" i="2"/>
  <c r="H31" i="2"/>
  <c r="H131" i="2" s="1"/>
  <c r="H236" i="2" s="1"/>
  <c r="G44" i="2" l="1"/>
  <c r="H44" i="2"/>
  <c r="H106" i="2" l="1"/>
  <c r="H120" i="2" s="1"/>
  <c r="H128" i="2" s="1"/>
  <c r="G106" i="2"/>
  <c r="G120" i="2" s="1"/>
  <c r="G128" i="2" s="1"/>
  <c r="H130" i="2" l="1"/>
  <c r="H129" i="2"/>
  <c r="H237" i="2" s="1"/>
  <c r="H142" i="2"/>
  <c r="G130" i="2"/>
  <c r="G129" i="2"/>
  <c r="G237" i="2" s="1"/>
</calcChain>
</file>

<file path=xl/sharedStrings.xml><?xml version="1.0" encoding="utf-8"?>
<sst xmlns="http://schemas.openxmlformats.org/spreadsheetml/2006/main" count="442" uniqueCount="413">
  <si>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</si>
  <si>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</si>
  <si>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</si>
  <si>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</si>
  <si>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</si>
  <si>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</si>
  <si>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</si>
  <si>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</si>
  <si>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</si>
  <si>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</si>
  <si>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</si>
  <si>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</si>
  <si>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</si>
  <si>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</si>
  <si>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</si>
  <si>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</si>
  <si>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</si>
  <si>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</si>
  <si>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</si>
  <si>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</si>
  <si>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</si>
  <si>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</si>
  <si>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</si>
  <si>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</si>
  <si>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</si>
  <si>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</si>
  <si>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</si>
  <si>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</si>
  <si>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</si>
  <si>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t>5/1</t>
  </si>
  <si>
    <t>5/2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</si>
  <si>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</si>
  <si>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</si>
  <si>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</si>
  <si>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</si>
  <si>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</si>
  <si>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</si>
  <si>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</si>
  <si>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</si>
  <si>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</si>
  <si>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</si>
  <si>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</si>
  <si>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</si>
  <si>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</si>
  <si>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</si>
  <si>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</si>
  <si>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</si>
  <si>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</si>
  <si>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</si>
  <si>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</si>
  <si>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</si>
  <si>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</si>
  <si>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</si>
  <si>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</si>
  <si>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</si>
  <si>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</si>
  <si>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</si>
  <si>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</si>
  <si>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</si>
  <si>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</si>
  <si>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</si>
  <si>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</si>
  <si>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</si>
  <si>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</si>
  <si>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</si>
  <si>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</si>
  <si>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</si>
  <si>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</si>
  <si>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</si>
  <si>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</si>
  <si>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</si>
  <si>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</si>
  <si>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</si>
  <si>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</si>
  <si>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</si>
  <si>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</si>
  <si>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</si>
  <si>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</si>
  <si>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</si>
  <si>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</si>
  <si>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</si>
  <si>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</si>
  <si>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</si>
  <si>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</si>
  <si>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</si>
  <si>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</si>
  <si>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</si>
  <si>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</si>
  <si>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</si>
  <si>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</si>
  <si>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</si>
  <si>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</si>
  <si>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</si>
  <si>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</si>
  <si>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</si>
  <si>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</si>
  <si>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</si>
  <si>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</si>
  <si>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</si>
  <si>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</si>
  <si>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</si>
  <si>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</si>
  <si>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</si>
  <si>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</si>
  <si>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</si>
  <si>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</si>
  <si>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</si>
  <si>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</si>
  <si>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</si>
  <si>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</si>
  <si>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</si>
  <si>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</si>
  <si>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</si>
  <si>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</si>
  <si>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</si>
  <si>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</si>
  <si>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</si>
  <si>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</si>
  <si>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</si>
  <si>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</si>
  <si>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</si>
  <si>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</si>
  <si>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</si>
  <si>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</si>
  <si>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</si>
  <si>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</si>
  <si>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</si>
  <si>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</si>
  <si>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10/5</t>
  </si>
  <si>
    <t>Дохід з місцевого бюджету за програмою підтримки, у тому числі:</t>
  </si>
  <si>
    <t>11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</si>
  <si>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</si>
  <si>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</si>
  <si>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</si>
  <si>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</si>
  <si>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</si>
  <si>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</si>
  <si>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</si>
  <si>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</si>
  <si>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</si>
  <si>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</si>
  <si>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</si>
  <si>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</si>
  <si>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</si>
  <si>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</si>
  <si>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</si>
  <si>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</si>
  <si>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</si>
  <si>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</si>
  <si>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</si>
  <si>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</si>
  <si>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</si>
  <si>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13/9</t>
  </si>
  <si>
    <t>Фінансовий результат від операційної діяльності</t>
  </si>
  <si>
    <t>14</t>
  </si>
  <si>
    <t>15</t>
  </si>
  <si>
    <t>17</t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</si>
  <si>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</si>
  <si>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</si>
  <si>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</si>
  <si>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</si>
  <si>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</si>
  <si>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</si>
  <si>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</si>
  <si>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</si>
  <si>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</si>
  <si>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</si>
  <si>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</si>
  <si>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</si>
  <si>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</si>
  <si>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</si>
  <si>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</si>
  <si>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</si>
  <si>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</si>
  <si>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</si>
  <si>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</si>
  <si>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</si>
  <si>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</si>
  <si>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</si>
  <si>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</si>
  <si>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</si>
  <si>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</si>
  <si>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</si>
  <si>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</si>
  <si>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</si>
  <si>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</si>
  <si>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</si>
  <si>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</si>
  <si>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</si>
  <si>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</si>
  <si>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</si>
  <si>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</si>
  <si>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</si>
  <si>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</si>
  <si>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</si>
  <si>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</si>
  <si>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</si>
  <si>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</si>
  <si>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яка підлягає зарахуванню до загального фонду міського бюджету</t>
  </si>
  <si>
    <t>30/1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</si>
  <si>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</si>
  <si>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</si>
  <si>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</si>
  <si>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</si>
  <si>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</si>
  <si>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</si>
  <si>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</si>
  <si>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</si>
  <si>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</si>
  <si>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</si>
  <si>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</si>
  <si>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</si>
  <si>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</si>
  <si>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</si>
  <si>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</si>
  <si>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</si>
  <si>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</si>
  <si>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</si>
  <si>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</si>
  <si>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</si>
  <si>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</si>
  <si>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</si>
  <si>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t>35/1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</si>
  <si>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</si>
  <si>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</si>
  <si>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</si>
  <si>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</si>
  <si>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</si>
  <si>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</si>
  <si>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</si>
  <si>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</si>
  <si>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</si>
  <si>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</si>
  <si>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</si>
  <si>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</si>
  <si>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</si>
  <si>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</si>
  <si>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</si>
  <si>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</si>
  <si>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</si>
  <si>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</si>
  <si>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</si>
  <si>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</si>
  <si>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</si>
  <si>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</si>
  <si>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</si>
  <si>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</si>
  <si>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</si>
  <si>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</si>
  <si>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</si>
  <si>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</si>
  <si>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</si>
  <si>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</si>
  <si>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</si>
  <si>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</si>
  <si>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</si>
  <si>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</si>
  <si>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</si>
  <si>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</si>
  <si>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</si>
  <si>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</si>
  <si>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</si>
  <si>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</si>
  <si>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</si>
  <si>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</si>
  <si>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</si>
  <si>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</si>
  <si>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</si>
  <si>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</si>
  <si>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</si>
  <si>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</si>
  <si>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</si>
  <si>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</si>
  <si>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</si>
  <si>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</si>
  <si>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</si>
  <si>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</si>
  <si>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</si>
  <si>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</si>
  <si>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</si>
  <si>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</si>
  <si>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</si>
  <si>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</si>
  <si>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</si>
  <si>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</si>
  <si>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</si>
  <si>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</si>
  <si>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</si>
  <si>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</si>
  <si>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</si>
  <si>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</si>
  <si>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</si>
  <si>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</si>
  <si>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</si>
  <si>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</si>
  <si>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</si>
  <si>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</si>
  <si>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</si>
  <si>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</si>
  <si>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</si>
  <si>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</si>
  <si>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</si>
  <si>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</si>
  <si>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</si>
  <si>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</si>
  <si>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</si>
  <si>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</si>
  <si>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</si>
  <si>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</si>
  <si>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</si>
  <si>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</si>
  <si>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</si>
  <si>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</si>
  <si>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</si>
  <si>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</si>
  <si>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</si>
  <si>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</si>
  <si>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</si>
  <si>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</si>
  <si>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</si>
  <si>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</si>
  <si>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</si>
  <si>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</si>
  <si>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</si>
  <si>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</si>
  <si>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</si>
  <si>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</si>
  <si>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</si>
  <si>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</si>
  <si>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</si>
  <si>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</si>
  <si>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</si>
  <si>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</si>
  <si>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</si>
  <si>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</si>
  <si>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</si>
  <si>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</si>
  <si>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</si>
  <si>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</si>
  <si>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</si>
  <si>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</si>
  <si>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</si>
  <si>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</si>
  <si>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</si>
  <si>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</si>
  <si>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</si>
  <si>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</si>
  <si>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</si>
  <si>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</si>
  <si>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</si>
  <si>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</si>
  <si>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</si>
  <si>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</si>
  <si>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</si>
  <si>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</si>
  <si>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</si>
  <si>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</si>
  <si>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</si>
  <si>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</si>
  <si>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</si>
  <si>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</si>
  <si>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</si>
  <si>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</si>
  <si>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</si>
  <si>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</si>
  <si>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</si>
  <si>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</si>
  <si>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</si>
  <si>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</si>
  <si>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</si>
  <si>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</si>
  <si>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>Комунальне некомерційне підприємство "Бучанський центр первинної медико-санітарної допомоги" Бучанської міської ради</t>
  </si>
  <si>
    <t>Загальна медична практика</t>
  </si>
  <si>
    <t>Бучанська міська рада</t>
  </si>
  <si>
    <t>08292, Київська обл., м. Буча, б-р Богдана Хмельницького, буд. 2</t>
  </si>
  <si>
    <t>Комунальне підприємство</t>
  </si>
  <si>
    <t>Первинна медична допомога населенню, що надається центрами первинної медико-санітарної допомоги</t>
  </si>
  <si>
    <t>Бучанська міська територіальна громада</t>
  </si>
  <si>
    <t>86.21, 86.22, 86.90</t>
  </si>
  <si>
    <t>Дохід від надання платних медичних послуг (86.21, 86.22, 86.90)</t>
  </si>
  <si>
    <t>ІI. Розподіл залишків</t>
  </si>
  <si>
    <t xml:space="preserve">Відрахування частини залишків: </t>
  </si>
  <si>
    <t xml:space="preserve">Залишок на початок звітного періоду  </t>
  </si>
  <si>
    <t>Розподіл чистого залишку, у тому числі</t>
  </si>
  <si>
    <t xml:space="preserve">Залишок на кінець звітного періоду </t>
  </si>
  <si>
    <t>Податок з доходів фізичних осіб</t>
  </si>
  <si>
    <t>Директор</t>
  </si>
  <si>
    <t>Середньомісячні витрати на оплату праці одного працівника, у тому числі:</t>
  </si>
  <si>
    <t>ФІНАНСОВИЙ ПЛАН  ПІДПРИЄМСТВА</t>
  </si>
  <si>
    <t>Програма розвитку первинної медичної допомоги Бучанської міської територіальної громади на 2025-2027 роки</t>
  </si>
  <si>
    <t>інші доходи (утилізація брухту, цільова благодійна допога)</t>
  </si>
  <si>
    <t xml:space="preserve"> на 2025 рік</t>
  </si>
  <si>
    <t>інші витрати  (послуги клінінгу, інтернет, охоронні послуги, відшкодування пільгових рецептів, ІР-телефонія)</t>
  </si>
  <si>
    <r>
      <t>Інші вирахування з доходу (</t>
    </r>
    <r>
      <rPr>
        <i/>
        <sz val="10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</si>
  <si>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0"/>
        <rFont val="Times New Roman"/>
        <family val="1"/>
        <charset val="204"/>
      </rPr>
      <t>(розшифрування за найменуваннями видів діяльості за КВЕД)</t>
    </r>
  </si>
  <si>
    <r>
      <t xml:space="preserve">Інші адміністративні витрати </t>
    </r>
    <r>
      <rPr>
        <i/>
        <sz val="10"/>
        <rFont val="Times New Roman"/>
        <family val="1"/>
        <charset val="204"/>
      </rPr>
      <t>(розшифрування</t>
    </r>
    <r>
      <rPr>
        <sz val="10"/>
        <rFont val="Times New Roman"/>
        <family val="1"/>
        <charset val="204"/>
      </rPr>
      <t>)</t>
    </r>
  </si>
  <si>
    <t>інші доходи від операційної діяльності  (компенсації від орендаря, % депозиту, дохід від використання цільового фінансування)</t>
  </si>
  <si>
    <r>
      <t xml:space="preserve">Дохід від участі в капіталі </t>
    </r>
    <r>
      <rPr>
        <b/>
        <i/>
        <sz val="10"/>
        <rFont val="Times New Roman"/>
        <family val="1"/>
        <charset val="204"/>
      </rPr>
      <t>(розшифрування)</t>
    </r>
  </si>
  <si>
    <r>
      <t>Втрати від участі в капіталі (</t>
    </r>
    <r>
      <rPr>
        <b/>
        <i/>
        <sz val="10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</si>
  <si>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0"/>
        <rFont val="Times New Roman"/>
        <family val="1"/>
        <charset val="204"/>
      </rPr>
      <t>(розшифрування)</t>
    </r>
  </si>
  <si>
    <r>
      <t xml:space="preserve">Фінансові витрати </t>
    </r>
    <r>
      <rPr>
        <b/>
        <i/>
        <sz val="10"/>
        <rFont val="Times New Roman"/>
        <family val="1"/>
        <charset val="204"/>
      </rPr>
      <t>(розшифрування)</t>
    </r>
  </si>
  <si>
    <r>
      <t>Сплата податків та зборів до місцевих бюджетів (податкові платежі), у тому числі: (</t>
    </r>
    <r>
      <rPr>
        <b/>
        <i/>
        <sz val="10"/>
        <rFont val="Times New Roman"/>
        <family val="1"/>
        <charset val="204"/>
      </rPr>
      <t>розшифрувати</t>
    </r>
    <r>
      <rPr>
        <b/>
        <sz val="10"/>
        <rFont val="Times New Roman"/>
        <family val="1"/>
        <charset val="204"/>
      </rPr>
      <t>)</t>
    </r>
  </si>
  <si>
    <r>
      <rPr>
        <b/>
        <sz val="10"/>
        <rFont val="Times New Roman"/>
        <family val="1"/>
        <charset val="204"/>
      </rPr>
      <t>Середня кількість працівників</t>
    </r>
    <r>
      <rPr>
        <sz val="10"/>
        <rFont val="Times New Roman"/>
        <family val="1"/>
        <charset val="204"/>
      </rPr>
      <t xml:space="preserve"> (штатних працівників, зовнішніх сумісників та працівників, що працюють за цивільно-правовими договорами)</t>
    </r>
    <r>
      <rPr>
        <b/>
        <sz val="10"/>
        <rFont val="Times New Roman"/>
        <family val="1"/>
        <charset val="204"/>
      </rPr>
      <t>, у тому числі:</t>
    </r>
  </si>
  <si>
    <t xml:space="preserve">інші операційні витрати (лікарняні за рахунок підприємства, експлуатаційні витрати) </t>
  </si>
  <si>
    <t>12/2</t>
  </si>
  <si>
    <t>12/3</t>
  </si>
  <si>
    <t>Будівництво медичних установ та закладів</t>
  </si>
  <si>
    <t>Жанна ЛІНЧУК</t>
  </si>
  <si>
    <t>Дохід за програмою медичних гарантій (86.21, 86.22, 86.90)</t>
  </si>
  <si>
    <t>Поточні зобов'язання і забезпечення</t>
  </si>
  <si>
    <t>Програма цивільного захисту населення і територій Бучанської міської територіальної громади від надзвичайних ситуацій на 2024-2026 роки</t>
  </si>
  <si>
    <t>Чистий рух грошових коштів за звітний період (без цільового фінансування), у тому числі:</t>
  </si>
  <si>
    <t>Лінчук Ж.В.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</si>
</sst>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165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/>
    <xf numFmtId="165" fontId="1" fillId="0" borderId="1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2" fontId="2" fillId="0" borderId="1" xfId="0" applyNumberFormat="1" applyFont="1" applyFill="1" applyBorder="1"/>
    <xf numFmtId="1" fontId="2" fillId="0" borderId="1" xfId="0" applyNumberFormat="1" applyFont="1" applyFill="1" applyBorder="1"/>
    <xf numFmtId="1" fontId="1" fillId="0" borderId="1" xfId="0" applyNumberFormat="1" applyFont="1" applyFill="1" applyBorder="1"/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7"/>
  <sheetViews>
    <sheetView tabSelected="1" topLeftCell="A64" zoomScaleNormal="100" workbookViewId="0">
      <selection activeCell="Q85" sqref="Q85"/>
    </sheetView>
  </sheetViews>
  <sheetFormatPr defaultColWidth="9.140625" defaultRowHeight="12.75" x14ac:dyDescent="0.2"/>
  <cols>
    <col min="1" max="1" width="29.7109375" style="6" customWidth="1"/>
    <col min="2" max="2" width="32.140625" style="6" customWidth="1"/>
    <col min="3" max="3" width="10.42578125" style="6" customWidth="1"/>
    <col min="4" max="4" width="10.85546875" style="6" customWidth="1"/>
    <col min="5" max="5" width="11" style="6" customWidth="1"/>
    <col min="6" max="6" width="13.5703125" style="6" customWidth="1"/>
    <col min="7" max="7" width="10.85546875" style="6" customWidth="1"/>
    <col min="8" max="11" width="9.5703125" style="6" bestFit="1" customWidth="1"/>
    <col min="12" max="16384" width="9.140625" style="1"/>
  </cols>
  <sheetData>
    <row r="1" spans="1:11" x14ac:dyDescent="0.2">
      <c r="F1" s="57" t="s">
        <v>0</v>
      </c>
      <c r="G1" s="57"/>
      <c r="H1" s="57"/>
      <c r="I1" s="57"/>
      <c r="J1" s="57"/>
      <c r="K1" s="57"/>
    </row>
    <row r="2" spans="1:11" x14ac:dyDescent="0.2">
      <c r="F2" s="58" t="s">
        <v>1</v>
      </c>
      <c r="G2" s="58"/>
      <c r="H2" s="58"/>
      <c r="I2" s="58"/>
      <c r="J2" s="58"/>
      <c r="K2" s="58"/>
    </row>
    <row r="3" spans="1:11" x14ac:dyDescent="0.2">
      <c r="F3" s="58" t="s">
        <v>2</v>
      </c>
      <c r="G3" s="58"/>
      <c r="H3" s="58"/>
      <c r="I3" s="58"/>
      <c r="J3" s="58"/>
      <c r="K3" s="58"/>
    </row>
    <row r="4" spans="1:11" x14ac:dyDescent="0.2">
      <c r="B4" s="59"/>
      <c r="C4" s="59"/>
      <c r="D4" s="59"/>
      <c r="E4" s="59"/>
      <c r="F4" s="60" t="s">
        <v>3</v>
      </c>
      <c r="G4" s="60"/>
      <c r="H4" s="60"/>
      <c r="I4" s="60"/>
      <c r="J4" s="60"/>
      <c r="K4" s="60"/>
    </row>
    <row r="5" spans="1:11" x14ac:dyDescent="0.2">
      <c r="B5" s="7"/>
      <c r="C5" s="7"/>
      <c r="D5" s="46"/>
      <c r="E5" s="46"/>
      <c r="F5" s="45"/>
      <c r="G5" s="45"/>
      <c r="H5" s="8"/>
      <c r="I5" s="8"/>
      <c r="J5" s="8"/>
      <c r="K5" s="40"/>
    </row>
    <row r="6" spans="1:11" x14ac:dyDescent="0.2">
      <c r="B6" s="7"/>
      <c r="C6" s="7"/>
      <c r="D6" s="46"/>
      <c r="E6" s="46"/>
      <c r="F6" s="61" t="s">
        <v>4</v>
      </c>
      <c r="G6" s="61"/>
      <c r="H6" s="61"/>
      <c r="I6" s="61"/>
      <c r="J6" s="8"/>
      <c r="K6" s="40"/>
    </row>
    <row r="7" spans="1:11" x14ac:dyDescent="0.2">
      <c r="B7" s="7"/>
      <c r="C7" s="7"/>
      <c r="D7" s="46"/>
      <c r="E7" s="46"/>
      <c r="F7" s="53" t="s">
        <v>5</v>
      </c>
      <c r="G7" s="53"/>
      <c r="H7" s="53"/>
      <c r="I7" s="53"/>
      <c r="J7" s="53"/>
      <c r="K7" s="53"/>
    </row>
    <row r="8" spans="1:11" x14ac:dyDescent="0.2">
      <c r="B8" s="7"/>
      <c r="C8" s="7"/>
      <c r="D8" s="46"/>
      <c r="E8" s="46"/>
      <c r="F8" s="45"/>
      <c r="G8" s="45"/>
      <c r="H8" s="8"/>
      <c r="I8" s="8"/>
      <c r="J8" s="8"/>
      <c r="K8" s="40"/>
    </row>
    <row r="9" spans="1:11" x14ac:dyDescent="0.2">
      <c r="B9" s="7"/>
      <c r="C9" s="7"/>
      <c r="D9" s="46"/>
      <c r="E9" s="46"/>
      <c r="F9" s="9"/>
      <c r="G9" s="9"/>
      <c r="H9" s="9"/>
      <c r="I9" s="9"/>
      <c r="J9" s="9"/>
      <c r="K9" s="9"/>
    </row>
    <row r="10" spans="1:11" x14ac:dyDescent="0.2">
      <c r="B10" s="7"/>
      <c r="C10" s="7"/>
      <c r="D10" s="46"/>
      <c r="E10" s="46"/>
      <c r="F10" s="45"/>
      <c r="G10" s="45"/>
      <c r="H10" s="8"/>
      <c r="I10" s="8"/>
      <c r="J10" s="8"/>
      <c r="K10" s="40"/>
    </row>
    <row r="11" spans="1:11" ht="26.25" customHeight="1" x14ac:dyDescent="0.2">
      <c r="A11" s="10" t="s">
        <v>6</v>
      </c>
      <c r="B11" s="54" t="s">
        <v>371</v>
      </c>
      <c r="C11" s="54"/>
      <c r="D11" s="54"/>
      <c r="E11" s="54"/>
      <c r="F11" s="48" t="s">
        <v>7</v>
      </c>
      <c r="G11" s="55">
        <v>42081684</v>
      </c>
      <c r="H11" s="55"/>
      <c r="I11" s="55"/>
      <c r="J11" s="55"/>
      <c r="K11" s="55"/>
    </row>
    <row r="12" spans="1:11" x14ac:dyDescent="0.2">
      <c r="A12" s="10" t="s">
        <v>8</v>
      </c>
      <c r="B12" s="54" t="s">
        <v>377</v>
      </c>
      <c r="C12" s="54"/>
      <c r="D12" s="54"/>
      <c r="E12" s="54"/>
      <c r="F12" s="48" t="s">
        <v>9</v>
      </c>
      <c r="G12" s="56">
        <v>3.20800700100878E+16</v>
      </c>
      <c r="H12" s="56"/>
      <c r="I12" s="56"/>
      <c r="J12" s="56"/>
      <c r="K12" s="56"/>
    </row>
    <row r="13" spans="1:11" ht="25.5" x14ac:dyDescent="0.2">
      <c r="A13" s="10" t="s">
        <v>10</v>
      </c>
      <c r="B13" s="62" t="s">
        <v>375</v>
      </c>
      <c r="C13" s="62"/>
      <c r="D13" s="62"/>
      <c r="E13" s="62"/>
      <c r="F13" s="48" t="s">
        <v>11</v>
      </c>
      <c r="G13" s="55">
        <v>150</v>
      </c>
      <c r="H13" s="55"/>
      <c r="I13" s="55"/>
      <c r="J13" s="55"/>
      <c r="K13" s="55"/>
    </row>
    <row r="14" spans="1:11" x14ac:dyDescent="0.2">
      <c r="A14" s="10" t="s">
        <v>12</v>
      </c>
      <c r="B14" s="62" t="s">
        <v>372</v>
      </c>
      <c r="C14" s="62"/>
      <c r="D14" s="62"/>
      <c r="E14" s="62"/>
      <c r="F14" s="48" t="s">
        <v>13</v>
      </c>
      <c r="G14" s="55" t="s">
        <v>378</v>
      </c>
      <c r="H14" s="55"/>
      <c r="I14" s="55"/>
      <c r="J14" s="55"/>
      <c r="K14" s="55"/>
    </row>
    <row r="15" spans="1:11" x14ac:dyDescent="0.2">
      <c r="A15" s="10" t="s">
        <v>14</v>
      </c>
      <c r="B15" s="62" t="s">
        <v>373</v>
      </c>
      <c r="C15" s="62"/>
      <c r="D15" s="62"/>
      <c r="E15" s="62"/>
      <c r="F15" s="9"/>
      <c r="G15" s="9"/>
      <c r="H15" s="9"/>
      <c r="I15" s="9"/>
      <c r="J15" s="9"/>
    </row>
    <row r="16" spans="1:11" x14ac:dyDescent="0.2">
      <c r="A16" s="10" t="s">
        <v>15</v>
      </c>
      <c r="B16" s="65">
        <v>145</v>
      </c>
      <c r="C16" s="66"/>
      <c r="D16" s="66"/>
      <c r="E16" s="67"/>
      <c r="F16" s="9"/>
      <c r="G16" s="9"/>
      <c r="H16" s="9"/>
      <c r="I16" s="9"/>
      <c r="J16" s="9"/>
    </row>
    <row r="17" spans="1:11" x14ac:dyDescent="0.2">
      <c r="A17" s="10" t="s">
        <v>16</v>
      </c>
      <c r="B17" s="62" t="s">
        <v>412</v>
      </c>
      <c r="C17" s="62"/>
      <c r="D17" s="62"/>
      <c r="E17" s="62"/>
      <c r="F17" s="9"/>
      <c r="G17" s="9"/>
      <c r="H17" s="9"/>
      <c r="I17" s="9"/>
      <c r="J17" s="9"/>
    </row>
    <row r="18" spans="1:11" x14ac:dyDescent="0.2">
      <c r="A18" s="10" t="s">
        <v>17</v>
      </c>
      <c r="B18" s="62" t="s">
        <v>374</v>
      </c>
      <c r="C18" s="62"/>
      <c r="D18" s="62"/>
      <c r="E18" s="62"/>
      <c r="F18" s="9"/>
      <c r="G18" s="9"/>
      <c r="H18" s="9"/>
      <c r="I18" s="9"/>
      <c r="J18" s="9"/>
    </row>
    <row r="19" spans="1:1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1" x14ac:dyDescent="0.2">
      <c r="A20" s="63" t="s">
        <v>388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</row>
    <row r="21" spans="1:11" x14ac:dyDescent="0.2">
      <c r="A21" s="63" t="s">
        <v>391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</row>
    <row r="22" spans="1:11" x14ac:dyDescent="0.2">
      <c r="A22" s="63" t="s">
        <v>18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</row>
    <row r="23" spans="1:11" ht="13.5" x14ac:dyDescent="0.2">
      <c r="A23" s="64"/>
      <c r="B23" s="64"/>
      <c r="C23" s="64"/>
      <c r="D23" s="64"/>
      <c r="E23" s="64"/>
      <c r="F23" s="64"/>
      <c r="G23" s="64"/>
      <c r="H23" s="64"/>
      <c r="I23" s="64"/>
      <c r="J23" s="9"/>
    </row>
    <row r="24" spans="1:11" ht="25.5" customHeight="1" x14ac:dyDescent="0.2">
      <c r="A24" s="62"/>
      <c r="B24" s="62"/>
      <c r="C24" s="55" t="s">
        <v>19</v>
      </c>
      <c r="D24" s="71" t="s">
        <v>20</v>
      </c>
      <c r="E24" s="71" t="s">
        <v>21</v>
      </c>
      <c r="F24" s="71" t="s">
        <v>22</v>
      </c>
      <c r="G24" s="71" t="s">
        <v>23</v>
      </c>
      <c r="H24" s="55" t="s">
        <v>24</v>
      </c>
      <c r="I24" s="55"/>
      <c r="J24" s="55"/>
      <c r="K24" s="55"/>
    </row>
    <row r="25" spans="1:11" x14ac:dyDescent="0.2">
      <c r="A25" s="62"/>
      <c r="B25" s="62"/>
      <c r="C25" s="55"/>
      <c r="D25" s="72"/>
      <c r="E25" s="72"/>
      <c r="F25" s="72"/>
      <c r="G25" s="72"/>
      <c r="H25" s="11">
        <v>1</v>
      </c>
      <c r="I25" s="11">
        <v>2</v>
      </c>
      <c r="J25" s="11">
        <v>3</v>
      </c>
      <c r="K25" s="41">
        <v>4</v>
      </c>
    </row>
    <row r="26" spans="1:11" x14ac:dyDescent="0.2">
      <c r="A26" s="69" t="s">
        <v>25</v>
      </c>
      <c r="B26" s="69"/>
      <c r="C26" s="69"/>
      <c r="D26" s="69"/>
      <c r="E26" s="69"/>
      <c r="F26" s="69"/>
      <c r="G26" s="69"/>
      <c r="H26" s="69"/>
      <c r="I26" s="69"/>
      <c r="J26" s="69"/>
      <c r="K26" s="70"/>
    </row>
    <row r="27" spans="1:11" x14ac:dyDescent="0.2">
      <c r="A27" s="68" t="s">
        <v>26</v>
      </c>
      <c r="B27" s="68"/>
      <c r="C27" s="10">
        <v>1</v>
      </c>
      <c r="D27" s="3">
        <v>55032</v>
      </c>
      <c r="E27" s="3">
        <v>57600</v>
      </c>
      <c r="F27" s="3">
        <v>58187</v>
      </c>
      <c r="G27" s="3">
        <f>SUM(H27:K27)</f>
        <v>58187</v>
      </c>
      <c r="H27" s="3">
        <v>14150</v>
      </c>
      <c r="I27" s="3">
        <v>14350</v>
      </c>
      <c r="J27" s="3">
        <v>14500</v>
      </c>
      <c r="K27" s="5">
        <v>15187</v>
      </c>
    </row>
    <row r="28" spans="1:11" x14ac:dyDescent="0.2">
      <c r="A28" s="62" t="s">
        <v>27</v>
      </c>
      <c r="B28" s="62"/>
      <c r="C28" s="19">
        <v>2</v>
      </c>
      <c r="D28" s="3"/>
      <c r="E28" s="3"/>
      <c r="F28" s="3"/>
      <c r="G28" s="3"/>
      <c r="H28" s="3"/>
      <c r="I28" s="3"/>
      <c r="J28" s="3"/>
      <c r="K28" s="5"/>
    </row>
    <row r="29" spans="1:11" x14ac:dyDescent="0.2">
      <c r="A29" s="62" t="s">
        <v>28</v>
      </c>
      <c r="B29" s="62"/>
      <c r="C29" s="19">
        <v>3</v>
      </c>
      <c r="D29" s="3"/>
      <c r="E29" s="3"/>
      <c r="F29" s="3"/>
      <c r="G29" s="3"/>
      <c r="H29" s="3"/>
      <c r="I29" s="3"/>
      <c r="J29" s="3"/>
      <c r="K29" s="5"/>
    </row>
    <row r="30" spans="1:11" x14ac:dyDescent="0.2">
      <c r="A30" s="62" t="s">
        <v>393</v>
      </c>
      <c r="B30" s="62"/>
      <c r="C30" s="19">
        <v>4</v>
      </c>
      <c r="D30" s="3"/>
      <c r="E30" s="3"/>
      <c r="F30" s="3"/>
      <c r="G30" s="3"/>
      <c r="H30" s="3"/>
      <c r="I30" s="3"/>
      <c r="J30" s="3"/>
      <c r="K30" s="5"/>
    </row>
    <row r="31" spans="1:11" ht="26.25" customHeight="1" x14ac:dyDescent="0.2">
      <c r="A31" s="68" t="s">
        <v>394</v>
      </c>
      <c r="B31" s="68"/>
      <c r="C31" s="10">
        <v>5</v>
      </c>
      <c r="D31" s="12">
        <f>D27-D28-D29-D30</f>
        <v>55032</v>
      </c>
      <c r="E31" s="12">
        <f>E27-E28-E29-E30</f>
        <v>57600</v>
      </c>
      <c r="F31" s="12">
        <f t="shared" ref="F31:K31" si="0">F27-F28-F29-F30</f>
        <v>58187</v>
      </c>
      <c r="G31" s="12">
        <f t="shared" si="0"/>
        <v>58187</v>
      </c>
      <c r="H31" s="12">
        <f t="shared" si="0"/>
        <v>14150</v>
      </c>
      <c r="I31" s="12">
        <f t="shared" si="0"/>
        <v>14350</v>
      </c>
      <c r="J31" s="12">
        <f t="shared" si="0"/>
        <v>14500</v>
      </c>
      <c r="K31" s="12">
        <f t="shared" si="0"/>
        <v>15187</v>
      </c>
    </row>
    <row r="32" spans="1:11" x14ac:dyDescent="0.2">
      <c r="A32" s="54" t="s">
        <v>408</v>
      </c>
      <c r="B32" s="54"/>
      <c r="C32" s="33" t="s">
        <v>29</v>
      </c>
      <c r="D32" s="3">
        <v>53470.9</v>
      </c>
      <c r="E32" s="3">
        <v>55780</v>
      </c>
      <c r="F32" s="3">
        <v>53170</v>
      </c>
      <c r="G32" s="3">
        <f>SUM(H32:K32)</f>
        <v>53170</v>
      </c>
      <c r="H32" s="3">
        <v>13700</v>
      </c>
      <c r="I32" s="3">
        <v>13920</v>
      </c>
      <c r="J32" s="3">
        <v>14050</v>
      </c>
      <c r="K32" s="5">
        <v>11500</v>
      </c>
    </row>
    <row r="33" spans="1:11" x14ac:dyDescent="0.2">
      <c r="A33" s="54" t="s">
        <v>379</v>
      </c>
      <c r="B33" s="54"/>
      <c r="C33" s="33" t="s">
        <v>30</v>
      </c>
      <c r="D33" s="3">
        <v>1561.1</v>
      </c>
      <c r="E33" s="3">
        <v>1820</v>
      </c>
      <c r="F33" s="3">
        <v>5017</v>
      </c>
      <c r="G33" s="3">
        <f>SUM(H33:K33)</f>
        <v>5017</v>
      </c>
      <c r="H33" s="3">
        <v>450</v>
      </c>
      <c r="I33" s="3">
        <v>430</v>
      </c>
      <c r="J33" s="3">
        <v>450</v>
      </c>
      <c r="K33" s="5">
        <v>3687</v>
      </c>
    </row>
    <row r="34" spans="1:11" x14ac:dyDescent="0.2">
      <c r="A34" s="68" t="s">
        <v>31</v>
      </c>
      <c r="B34" s="68"/>
      <c r="C34" s="10">
        <v>6</v>
      </c>
      <c r="D34" s="12">
        <f>SUM(D35:D43)</f>
        <v>58903.799999999996</v>
      </c>
      <c r="E34" s="12">
        <f>SUM(E35:E43)</f>
        <v>64893</v>
      </c>
      <c r="F34" s="12">
        <f t="shared" ref="F34:J34" si="1">SUM(F35:F43)</f>
        <v>63938</v>
      </c>
      <c r="G34" s="12">
        <f t="shared" si="1"/>
        <v>63938</v>
      </c>
      <c r="H34" s="12">
        <f t="shared" si="1"/>
        <v>15950</v>
      </c>
      <c r="I34" s="12">
        <f t="shared" si="1"/>
        <v>15777</v>
      </c>
      <c r="J34" s="12">
        <f t="shared" si="1"/>
        <v>15915</v>
      </c>
      <c r="K34" s="12">
        <f>SUM(K35:K43)</f>
        <v>16296</v>
      </c>
    </row>
    <row r="35" spans="1:11" x14ac:dyDescent="0.2">
      <c r="A35" s="62" t="s">
        <v>32</v>
      </c>
      <c r="B35" s="62"/>
      <c r="C35" s="33" t="s">
        <v>33</v>
      </c>
      <c r="D35" s="3">
        <v>4670.7</v>
      </c>
      <c r="E35" s="3">
        <v>5900</v>
      </c>
      <c r="F35" s="3">
        <v>5750</v>
      </c>
      <c r="G35" s="3">
        <f>SUM(H35:K35)</f>
        <v>5750</v>
      </c>
      <c r="H35" s="3">
        <v>1350</v>
      </c>
      <c r="I35" s="3">
        <v>1500</v>
      </c>
      <c r="J35" s="3">
        <v>1450</v>
      </c>
      <c r="K35" s="5">
        <v>1450</v>
      </c>
    </row>
    <row r="36" spans="1:11" x14ac:dyDescent="0.2">
      <c r="A36" s="62" t="s">
        <v>34</v>
      </c>
      <c r="B36" s="62"/>
      <c r="C36" s="33" t="s">
        <v>35</v>
      </c>
      <c r="D36" s="3">
        <v>458.9</v>
      </c>
      <c r="E36" s="3">
        <v>490</v>
      </c>
      <c r="F36" s="3">
        <v>490</v>
      </c>
      <c r="G36" s="3">
        <f>SUM(H36:K36)</f>
        <v>490</v>
      </c>
      <c r="H36" s="3">
        <v>110</v>
      </c>
      <c r="I36" s="3">
        <v>120</v>
      </c>
      <c r="J36" s="3">
        <v>120</v>
      </c>
      <c r="K36" s="5">
        <v>140</v>
      </c>
    </row>
    <row r="37" spans="1:11" x14ac:dyDescent="0.2">
      <c r="A37" s="62" t="s">
        <v>36</v>
      </c>
      <c r="B37" s="62"/>
      <c r="C37" s="33" t="s">
        <v>37</v>
      </c>
      <c r="D37" s="3"/>
      <c r="E37" s="3"/>
      <c r="F37" s="3"/>
      <c r="G37" s="3"/>
      <c r="H37" s="3"/>
      <c r="I37" s="3"/>
      <c r="J37" s="3"/>
      <c r="K37" s="5"/>
    </row>
    <row r="38" spans="1:11" x14ac:dyDescent="0.2">
      <c r="A38" s="62" t="s">
        <v>38</v>
      </c>
      <c r="B38" s="62"/>
      <c r="C38" s="33" t="s">
        <v>39</v>
      </c>
      <c r="D38" s="3">
        <v>2437.5</v>
      </c>
      <c r="E38" s="3">
        <v>4000</v>
      </c>
      <c r="F38" s="3">
        <v>4000</v>
      </c>
      <c r="G38" s="3">
        <f t="shared" ref="G38:G43" si="2">SUM(H38:K38)</f>
        <v>4000</v>
      </c>
      <c r="H38" s="3">
        <v>1400</v>
      </c>
      <c r="I38" s="3">
        <v>400</v>
      </c>
      <c r="J38" s="3">
        <v>600</v>
      </c>
      <c r="K38" s="5">
        <v>1600</v>
      </c>
    </row>
    <row r="39" spans="1:11" x14ac:dyDescent="0.2">
      <c r="A39" s="62" t="s">
        <v>40</v>
      </c>
      <c r="B39" s="62"/>
      <c r="C39" s="33" t="s">
        <v>41</v>
      </c>
      <c r="D39" s="3">
        <v>32707</v>
      </c>
      <c r="E39" s="3">
        <v>34150</v>
      </c>
      <c r="F39" s="3">
        <v>34150</v>
      </c>
      <c r="G39" s="3">
        <f t="shared" si="2"/>
        <v>34150</v>
      </c>
      <c r="H39" s="3">
        <v>8250</v>
      </c>
      <c r="I39" s="3">
        <v>8600</v>
      </c>
      <c r="J39" s="3">
        <v>8500</v>
      </c>
      <c r="K39" s="5">
        <v>8800</v>
      </c>
    </row>
    <row r="40" spans="1:11" x14ac:dyDescent="0.2">
      <c r="A40" s="62" t="s">
        <v>42</v>
      </c>
      <c r="B40" s="62"/>
      <c r="C40" s="33" t="s">
        <v>43</v>
      </c>
      <c r="D40" s="3">
        <v>6977.4</v>
      </c>
      <c r="E40" s="3">
        <v>7513</v>
      </c>
      <c r="F40" s="3">
        <v>7513</v>
      </c>
      <c r="G40" s="3">
        <f>SUM(H40:K40)</f>
        <v>7513</v>
      </c>
      <c r="H40" s="3">
        <v>1815</v>
      </c>
      <c r="I40" s="3">
        <v>1892</v>
      </c>
      <c r="J40" s="3">
        <v>1870</v>
      </c>
      <c r="K40" s="5">
        <v>1936</v>
      </c>
    </row>
    <row r="41" spans="1:11" ht="25.5" customHeight="1" x14ac:dyDescent="0.2">
      <c r="A41" s="62" t="s">
        <v>44</v>
      </c>
      <c r="B41" s="62"/>
      <c r="C41" s="33" t="s">
        <v>45</v>
      </c>
      <c r="D41" s="3">
        <v>1797.2</v>
      </c>
      <c r="E41" s="3">
        <v>1350</v>
      </c>
      <c r="F41" s="3">
        <v>1103</v>
      </c>
      <c r="G41" s="3">
        <f t="shared" si="2"/>
        <v>1103</v>
      </c>
      <c r="H41" s="3">
        <v>250</v>
      </c>
      <c r="I41" s="3">
        <v>425</v>
      </c>
      <c r="J41" s="3">
        <v>425</v>
      </c>
      <c r="K41" s="13">
        <v>3</v>
      </c>
    </row>
    <row r="42" spans="1:11" x14ac:dyDescent="0.2">
      <c r="A42" s="62" t="s">
        <v>46</v>
      </c>
      <c r="B42" s="62"/>
      <c r="C42" s="33" t="s">
        <v>47</v>
      </c>
      <c r="D42" s="3">
        <v>3967.7</v>
      </c>
      <c r="E42" s="3">
        <v>3640</v>
      </c>
      <c r="F42" s="3">
        <v>5072</v>
      </c>
      <c r="G42" s="3">
        <f t="shared" si="2"/>
        <v>5072</v>
      </c>
      <c r="H42" s="3">
        <v>890</v>
      </c>
      <c r="I42" s="3">
        <v>890</v>
      </c>
      <c r="J42" s="3">
        <v>930</v>
      </c>
      <c r="K42" s="5">
        <v>2362</v>
      </c>
    </row>
    <row r="43" spans="1:11" ht="26.25" customHeight="1" x14ac:dyDescent="0.2">
      <c r="A43" s="62" t="s">
        <v>392</v>
      </c>
      <c r="B43" s="62"/>
      <c r="C43" s="33" t="s">
        <v>49</v>
      </c>
      <c r="D43" s="3">
        <v>5887.4</v>
      </c>
      <c r="E43" s="3">
        <v>7850</v>
      </c>
      <c r="F43" s="3">
        <v>5860</v>
      </c>
      <c r="G43" s="3">
        <f t="shared" si="2"/>
        <v>5860</v>
      </c>
      <c r="H43" s="3">
        <v>1885</v>
      </c>
      <c r="I43" s="3">
        <v>1950</v>
      </c>
      <c r="J43" s="3">
        <v>2020</v>
      </c>
      <c r="K43" s="14">
        <v>5</v>
      </c>
    </row>
    <row r="44" spans="1:11" x14ac:dyDescent="0.2">
      <c r="A44" s="68" t="s">
        <v>50</v>
      </c>
      <c r="B44" s="68"/>
      <c r="C44" s="10">
        <v>7</v>
      </c>
      <c r="D44" s="12">
        <f t="shared" ref="D44:K44" si="3">D31-D34</f>
        <v>-3871.7999999999956</v>
      </c>
      <c r="E44" s="12">
        <f t="shared" si="3"/>
        <v>-7293</v>
      </c>
      <c r="F44" s="12">
        <f t="shared" si="3"/>
        <v>-5751</v>
      </c>
      <c r="G44" s="12">
        <f t="shared" si="3"/>
        <v>-5751</v>
      </c>
      <c r="H44" s="12">
        <f t="shared" si="3"/>
        <v>-1800</v>
      </c>
      <c r="I44" s="12">
        <f t="shared" si="3"/>
        <v>-1427</v>
      </c>
      <c r="J44" s="12">
        <f t="shared" si="3"/>
        <v>-1415</v>
      </c>
      <c r="K44" s="12">
        <f t="shared" si="3"/>
        <v>-1109</v>
      </c>
    </row>
    <row r="45" spans="1:11" x14ac:dyDescent="0.2">
      <c r="A45" s="68" t="s">
        <v>51</v>
      </c>
      <c r="B45" s="68"/>
      <c r="C45" s="10">
        <v>8</v>
      </c>
      <c r="D45" s="12">
        <f>SUM(D47:D75)</f>
        <v>7855.4</v>
      </c>
      <c r="E45" s="12">
        <f>SUM(E47:E75)</f>
        <v>8060</v>
      </c>
      <c r="F45" s="12">
        <f t="shared" ref="F45:K45" si="4">SUM(F47:F75)</f>
        <v>8097.1</v>
      </c>
      <c r="G45" s="12">
        <f t="shared" si="4"/>
        <v>8097.1</v>
      </c>
      <c r="H45" s="12">
        <f t="shared" si="4"/>
        <v>1856.8</v>
      </c>
      <c r="I45" s="12">
        <f t="shared" si="4"/>
        <v>2105.1999999999998</v>
      </c>
      <c r="J45" s="12">
        <f t="shared" si="4"/>
        <v>2069.8000000000002</v>
      </c>
      <c r="K45" s="12">
        <f t="shared" si="4"/>
        <v>2065.2999999999997</v>
      </c>
    </row>
    <row r="46" spans="1:11" x14ac:dyDescent="0.2">
      <c r="A46" s="62" t="s">
        <v>52</v>
      </c>
      <c r="B46" s="62"/>
      <c r="C46" s="19"/>
      <c r="D46" s="3"/>
      <c r="E46" s="3"/>
      <c r="F46" s="3"/>
      <c r="G46" s="3"/>
      <c r="H46" s="3"/>
      <c r="I46" s="3"/>
      <c r="J46" s="3"/>
      <c r="K46" s="5"/>
    </row>
    <row r="47" spans="1:11" x14ac:dyDescent="0.2">
      <c r="A47" s="62" t="s">
        <v>53</v>
      </c>
      <c r="B47" s="62"/>
      <c r="C47" s="33" t="s">
        <v>54</v>
      </c>
      <c r="D47" s="3"/>
      <c r="E47" s="3">
        <v>30</v>
      </c>
      <c r="F47" s="3">
        <v>23.5</v>
      </c>
      <c r="G47" s="3">
        <f>SUM(H47:K47)</f>
        <v>23.5</v>
      </c>
      <c r="H47" s="3">
        <v>7.5</v>
      </c>
      <c r="I47" s="3">
        <v>7.5</v>
      </c>
      <c r="J47" s="3">
        <v>7.5</v>
      </c>
      <c r="K47" s="5">
        <v>1</v>
      </c>
    </row>
    <row r="48" spans="1:11" x14ac:dyDescent="0.2">
      <c r="A48" s="62" t="s">
        <v>55</v>
      </c>
      <c r="B48" s="62"/>
      <c r="C48" s="33" t="s">
        <v>56</v>
      </c>
      <c r="D48" s="3">
        <v>122.4</v>
      </c>
      <c r="E48" s="3">
        <v>120</v>
      </c>
      <c r="F48" s="3">
        <v>180</v>
      </c>
      <c r="G48" s="3">
        <f>SUM(H48:K48)</f>
        <v>180</v>
      </c>
      <c r="H48" s="3">
        <v>35</v>
      </c>
      <c r="I48" s="3">
        <v>25</v>
      </c>
      <c r="J48" s="3">
        <v>25</v>
      </c>
      <c r="K48" s="5">
        <v>95</v>
      </c>
    </row>
    <row r="49" spans="1:11" x14ac:dyDescent="0.2">
      <c r="A49" s="62" t="s">
        <v>57</v>
      </c>
      <c r="B49" s="62"/>
      <c r="C49" s="33" t="s">
        <v>58</v>
      </c>
      <c r="D49" s="3"/>
      <c r="E49" s="3"/>
      <c r="F49" s="3"/>
      <c r="G49" s="3"/>
      <c r="H49" s="3"/>
      <c r="I49" s="3"/>
      <c r="J49" s="3"/>
      <c r="K49" s="5"/>
    </row>
    <row r="50" spans="1:11" x14ac:dyDescent="0.2">
      <c r="A50" s="62" t="s">
        <v>59</v>
      </c>
      <c r="B50" s="62"/>
      <c r="C50" s="33" t="s">
        <v>60</v>
      </c>
      <c r="D50" s="3"/>
      <c r="E50" s="3"/>
      <c r="F50" s="3"/>
      <c r="G50" s="3"/>
      <c r="H50" s="3"/>
      <c r="I50" s="3"/>
      <c r="J50" s="3"/>
      <c r="K50" s="5"/>
    </row>
    <row r="51" spans="1:11" x14ac:dyDescent="0.2">
      <c r="A51" s="62" t="s">
        <v>61</v>
      </c>
      <c r="B51" s="62"/>
      <c r="C51" s="33" t="s">
        <v>62</v>
      </c>
      <c r="D51" s="3"/>
      <c r="E51" s="3"/>
      <c r="F51" s="3"/>
      <c r="G51" s="3"/>
      <c r="H51" s="3"/>
      <c r="I51" s="3"/>
      <c r="J51" s="3"/>
      <c r="K51" s="5"/>
    </row>
    <row r="52" spans="1:11" x14ac:dyDescent="0.2">
      <c r="A52" s="62" t="s">
        <v>63</v>
      </c>
      <c r="B52" s="62"/>
      <c r="C52" s="33" t="s">
        <v>64</v>
      </c>
      <c r="D52" s="3"/>
      <c r="E52" s="3"/>
      <c r="F52" s="3"/>
      <c r="G52" s="3"/>
      <c r="H52" s="3"/>
      <c r="I52" s="15"/>
      <c r="J52" s="15"/>
      <c r="K52" s="5"/>
    </row>
    <row r="53" spans="1:11" x14ac:dyDescent="0.2">
      <c r="A53" s="62" t="s">
        <v>65</v>
      </c>
      <c r="B53" s="62"/>
      <c r="C53" s="33" t="s">
        <v>66</v>
      </c>
      <c r="D53" s="3">
        <v>16</v>
      </c>
      <c r="E53" s="3">
        <v>19</v>
      </c>
      <c r="F53" s="3">
        <v>19</v>
      </c>
      <c r="G53" s="3">
        <f>SUM(H53:K53)</f>
        <v>19</v>
      </c>
      <c r="H53" s="15">
        <v>4.8</v>
      </c>
      <c r="I53" s="15">
        <v>4.7</v>
      </c>
      <c r="J53" s="15">
        <v>4.8</v>
      </c>
      <c r="K53" s="16">
        <v>4.7</v>
      </c>
    </row>
    <row r="54" spans="1:11" x14ac:dyDescent="0.2">
      <c r="A54" s="62" t="s">
        <v>40</v>
      </c>
      <c r="B54" s="62"/>
      <c r="C54" s="33" t="s">
        <v>67</v>
      </c>
      <c r="D54" s="3">
        <v>6189.7</v>
      </c>
      <c r="E54" s="3">
        <v>6350</v>
      </c>
      <c r="F54" s="3">
        <v>6350</v>
      </c>
      <c r="G54" s="3">
        <f>SUM(H54:K54)</f>
        <v>6350</v>
      </c>
      <c r="H54" s="15">
        <v>1450</v>
      </c>
      <c r="I54" s="15">
        <v>1650</v>
      </c>
      <c r="J54" s="15">
        <v>1650</v>
      </c>
      <c r="K54" s="16">
        <v>1600</v>
      </c>
    </row>
    <row r="55" spans="1:11" x14ac:dyDescent="0.2">
      <c r="A55" s="62" t="s">
        <v>42</v>
      </c>
      <c r="B55" s="62"/>
      <c r="C55" s="33" t="s">
        <v>68</v>
      </c>
      <c r="D55" s="3">
        <v>1361.8</v>
      </c>
      <c r="E55" s="3">
        <v>1397</v>
      </c>
      <c r="F55" s="3">
        <v>1397</v>
      </c>
      <c r="G55" s="3">
        <f>SUM(H55:K55)</f>
        <v>1397</v>
      </c>
      <c r="H55" s="15">
        <v>319</v>
      </c>
      <c r="I55" s="15">
        <v>363</v>
      </c>
      <c r="J55" s="15">
        <v>363</v>
      </c>
      <c r="K55" s="16">
        <v>352</v>
      </c>
    </row>
    <row r="56" spans="1:11" ht="24.75" customHeight="1" x14ac:dyDescent="0.2">
      <c r="A56" s="62" t="s">
        <v>69</v>
      </c>
      <c r="B56" s="62"/>
      <c r="C56" s="33" t="s">
        <v>70</v>
      </c>
      <c r="D56" s="3"/>
      <c r="E56" s="3"/>
      <c r="F56" s="3"/>
      <c r="G56" s="3"/>
      <c r="H56" s="3"/>
      <c r="I56" s="17"/>
      <c r="J56" s="17"/>
      <c r="K56" s="5"/>
    </row>
    <row r="57" spans="1:11" ht="25.5" customHeight="1" x14ac:dyDescent="0.2">
      <c r="A57" s="62" t="s">
        <v>71</v>
      </c>
      <c r="B57" s="62"/>
      <c r="C57" s="33" t="s">
        <v>72</v>
      </c>
      <c r="D57" s="3"/>
      <c r="E57" s="3"/>
      <c r="F57" s="3"/>
      <c r="G57" s="3"/>
      <c r="H57" s="3"/>
      <c r="I57" s="17"/>
      <c r="J57" s="17"/>
      <c r="K57" s="5"/>
    </row>
    <row r="58" spans="1:11" x14ac:dyDescent="0.2">
      <c r="A58" s="62" t="s">
        <v>73</v>
      </c>
      <c r="B58" s="62"/>
      <c r="C58" s="33" t="s">
        <v>74</v>
      </c>
      <c r="D58" s="3"/>
      <c r="E58" s="3"/>
      <c r="F58" s="3"/>
      <c r="G58" s="3"/>
      <c r="H58" s="15"/>
      <c r="I58" s="15"/>
      <c r="J58" s="15"/>
      <c r="K58" s="16"/>
    </row>
    <row r="59" spans="1:11" x14ac:dyDescent="0.2">
      <c r="A59" s="62" t="s">
        <v>75</v>
      </c>
      <c r="B59" s="62"/>
      <c r="C59" s="33" t="s">
        <v>76</v>
      </c>
      <c r="D59" s="3"/>
      <c r="E59" s="3"/>
      <c r="F59" s="3"/>
      <c r="G59" s="3"/>
      <c r="H59" s="15"/>
      <c r="I59" s="15"/>
      <c r="J59" s="15"/>
      <c r="K59" s="16"/>
    </row>
    <row r="60" spans="1:11" x14ac:dyDescent="0.2">
      <c r="A60" s="62" t="s">
        <v>77</v>
      </c>
      <c r="B60" s="62"/>
      <c r="C60" s="33" t="s">
        <v>78</v>
      </c>
      <c r="D60" s="3"/>
      <c r="E60" s="3"/>
      <c r="F60" s="3"/>
      <c r="G60" s="3"/>
      <c r="H60" s="3"/>
      <c r="I60" s="17"/>
      <c r="J60" s="17"/>
      <c r="K60" s="5"/>
    </row>
    <row r="61" spans="1:11" x14ac:dyDescent="0.2">
      <c r="A61" s="62" t="s">
        <v>79</v>
      </c>
      <c r="B61" s="62"/>
      <c r="C61" s="33" t="s">
        <v>80</v>
      </c>
      <c r="D61" s="3"/>
      <c r="E61" s="3"/>
      <c r="F61" s="3"/>
      <c r="G61" s="3"/>
      <c r="H61" s="15"/>
      <c r="I61" s="15"/>
      <c r="J61" s="15"/>
      <c r="K61" s="16"/>
    </row>
    <row r="62" spans="1:11" x14ac:dyDescent="0.2">
      <c r="A62" s="62" t="s">
        <v>81</v>
      </c>
      <c r="B62" s="62"/>
      <c r="C62" s="33" t="s">
        <v>82</v>
      </c>
      <c r="D62" s="3"/>
      <c r="E62" s="3"/>
      <c r="F62" s="3"/>
      <c r="G62" s="3"/>
      <c r="H62" s="15"/>
      <c r="I62" s="15"/>
      <c r="J62" s="15"/>
      <c r="K62" s="16"/>
    </row>
    <row r="63" spans="1:11" x14ac:dyDescent="0.2">
      <c r="A63" s="62" t="s">
        <v>83</v>
      </c>
      <c r="B63" s="62"/>
      <c r="C63" s="33" t="s">
        <v>84</v>
      </c>
      <c r="D63" s="3">
        <v>88.2</v>
      </c>
      <c r="E63" s="3">
        <v>65</v>
      </c>
      <c r="F63" s="3">
        <v>55</v>
      </c>
      <c r="G63" s="3">
        <f>SUM(H63:K63)</f>
        <v>55</v>
      </c>
      <c r="H63" s="15">
        <v>15</v>
      </c>
      <c r="I63" s="15">
        <v>17</v>
      </c>
      <c r="J63" s="15">
        <v>18</v>
      </c>
      <c r="K63" s="16">
        <v>5</v>
      </c>
    </row>
    <row r="64" spans="1:11" ht="25.5" customHeight="1" x14ac:dyDescent="0.2">
      <c r="A64" s="62" t="s">
        <v>85</v>
      </c>
      <c r="B64" s="62"/>
      <c r="C64" s="33" t="s">
        <v>86</v>
      </c>
      <c r="D64" s="3"/>
      <c r="E64" s="3"/>
      <c r="F64" s="3"/>
      <c r="G64" s="3"/>
      <c r="H64" s="3"/>
      <c r="I64" s="17"/>
      <c r="J64" s="17"/>
      <c r="K64" s="5"/>
    </row>
    <row r="65" spans="1:11" x14ac:dyDescent="0.2">
      <c r="A65" s="62" t="s">
        <v>87</v>
      </c>
      <c r="B65" s="62"/>
      <c r="C65" s="33" t="s">
        <v>88</v>
      </c>
      <c r="D65" s="3"/>
      <c r="E65" s="3"/>
      <c r="F65" s="3"/>
      <c r="G65" s="3"/>
      <c r="H65" s="3"/>
      <c r="I65" s="17"/>
      <c r="J65" s="17"/>
      <c r="K65" s="5"/>
    </row>
    <row r="66" spans="1:11" x14ac:dyDescent="0.2">
      <c r="A66" s="62" t="s">
        <v>34</v>
      </c>
      <c r="B66" s="62"/>
      <c r="C66" s="33" t="s">
        <v>89</v>
      </c>
      <c r="D66" s="3"/>
      <c r="E66" s="3"/>
      <c r="F66" s="3"/>
      <c r="G66" s="3"/>
      <c r="H66" s="3"/>
      <c r="I66" s="17"/>
      <c r="J66" s="17"/>
      <c r="K66" s="5"/>
    </row>
    <row r="67" spans="1:11" x14ac:dyDescent="0.2">
      <c r="A67" s="62" t="s">
        <v>36</v>
      </c>
      <c r="B67" s="62"/>
      <c r="C67" s="33" t="s">
        <v>90</v>
      </c>
      <c r="D67" s="3"/>
      <c r="E67" s="3"/>
      <c r="F67" s="3"/>
      <c r="G67" s="3"/>
      <c r="H67" s="3"/>
      <c r="I67" s="17"/>
      <c r="J67" s="17"/>
      <c r="K67" s="5"/>
    </row>
    <row r="68" spans="1:11" x14ac:dyDescent="0.2">
      <c r="A68" s="62" t="s">
        <v>38</v>
      </c>
      <c r="B68" s="62"/>
      <c r="C68" s="33" t="s">
        <v>91</v>
      </c>
      <c r="D68" s="3"/>
      <c r="E68" s="3"/>
      <c r="F68" s="3"/>
      <c r="G68" s="3"/>
      <c r="H68" s="3"/>
      <c r="I68" s="17"/>
      <c r="J68" s="17"/>
      <c r="K68" s="5"/>
    </row>
    <row r="69" spans="1:11" x14ac:dyDescent="0.2">
      <c r="A69" s="62" t="s">
        <v>92</v>
      </c>
      <c r="B69" s="62"/>
      <c r="C69" s="33" t="s">
        <v>93</v>
      </c>
      <c r="D69" s="3"/>
      <c r="E69" s="3"/>
      <c r="F69" s="3"/>
      <c r="G69" s="3"/>
      <c r="H69" s="3"/>
      <c r="I69" s="17"/>
      <c r="J69" s="17"/>
      <c r="K69" s="5"/>
    </row>
    <row r="70" spans="1:11" x14ac:dyDescent="0.2">
      <c r="A70" s="62" t="s">
        <v>94</v>
      </c>
      <c r="B70" s="62"/>
      <c r="C70" s="33" t="s">
        <v>95</v>
      </c>
      <c r="D70" s="3"/>
      <c r="E70" s="3"/>
      <c r="F70" s="3"/>
      <c r="G70" s="3"/>
      <c r="H70" s="3"/>
      <c r="I70" s="17"/>
      <c r="J70" s="17"/>
      <c r="K70" s="5"/>
    </row>
    <row r="71" spans="1:11" x14ac:dyDescent="0.2">
      <c r="A71" s="62" t="s">
        <v>96</v>
      </c>
      <c r="B71" s="62"/>
      <c r="C71" s="33" t="s">
        <v>97</v>
      </c>
      <c r="D71" s="3">
        <v>4.3</v>
      </c>
      <c r="E71" s="3">
        <v>6</v>
      </c>
      <c r="F71" s="3">
        <v>4.5999999999999996</v>
      </c>
      <c r="G71" s="3">
        <f>SUM(H71:K71)</f>
        <v>4.5999999999999996</v>
      </c>
      <c r="H71" s="15">
        <v>1.5</v>
      </c>
      <c r="I71" s="15">
        <v>1.5</v>
      </c>
      <c r="J71" s="15">
        <v>1.5</v>
      </c>
      <c r="K71" s="16">
        <v>0.1</v>
      </c>
    </row>
    <row r="72" spans="1:11" x14ac:dyDescent="0.2">
      <c r="A72" s="62" t="s">
        <v>98</v>
      </c>
      <c r="B72" s="62"/>
      <c r="C72" s="33" t="s">
        <v>99</v>
      </c>
      <c r="D72" s="3"/>
      <c r="E72" s="3"/>
      <c r="F72" s="3"/>
      <c r="G72" s="3"/>
      <c r="H72" s="15"/>
      <c r="I72" s="15"/>
      <c r="J72" s="15"/>
      <c r="K72" s="16"/>
    </row>
    <row r="73" spans="1:11" x14ac:dyDescent="0.2">
      <c r="A73" s="62" t="s">
        <v>100</v>
      </c>
      <c r="B73" s="62"/>
      <c r="C73" s="33" t="s">
        <v>101</v>
      </c>
      <c r="D73" s="3">
        <v>48</v>
      </c>
      <c r="E73" s="3">
        <v>48</v>
      </c>
      <c r="F73" s="3">
        <v>48</v>
      </c>
      <c r="G73" s="3">
        <f>SUM(H73:K73)</f>
        <v>48</v>
      </c>
      <c r="H73" s="15">
        <v>24</v>
      </c>
      <c r="I73" s="15">
        <v>24</v>
      </c>
      <c r="J73" s="15">
        <v>0</v>
      </c>
      <c r="K73" s="16">
        <v>0</v>
      </c>
    </row>
    <row r="74" spans="1:11" x14ac:dyDescent="0.2">
      <c r="A74" s="62" t="s">
        <v>102</v>
      </c>
      <c r="B74" s="62"/>
      <c r="C74" s="33" t="s">
        <v>103</v>
      </c>
      <c r="D74" s="3">
        <v>25</v>
      </c>
      <c r="E74" s="3">
        <v>25</v>
      </c>
      <c r="F74" s="3">
        <v>20</v>
      </c>
      <c r="G74" s="3">
        <f>SUM(H74:K74)</f>
        <v>20</v>
      </c>
      <c r="H74" s="15">
        <v>0</v>
      </c>
      <c r="I74" s="15">
        <v>12.5</v>
      </c>
      <c r="J74" s="15">
        <v>0</v>
      </c>
      <c r="K74" s="16">
        <v>7.5</v>
      </c>
    </row>
    <row r="75" spans="1:11" x14ac:dyDescent="0.2">
      <c r="A75" s="62" t="s">
        <v>395</v>
      </c>
      <c r="B75" s="62"/>
      <c r="C75" s="33" t="s">
        <v>104</v>
      </c>
      <c r="D75" s="3"/>
      <c r="E75" s="3"/>
      <c r="F75" s="3"/>
      <c r="G75" s="3"/>
      <c r="H75" s="3"/>
      <c r="I75" s="3"/>
      <c r="J75" s="3"/>
      <c r="K75" s="5"/>
    </row>
    <row r="76" spans="1:11" x14ac:dyDescent="0.2">
      <c r="A76" s="68" t="s">
        <v>105</v>
      </c>
      <c r="B76" s="68"/>
      <c r="C76" s="10">
        <v>9</v>
      </c>
      <c r="D76" s="12">
        <f>SUM(D77:D83)</f>
        <v>0</v>
      </c>
      <c r="E76" s="12">
        <f t="shared" ref="E76:K76" si="5">SUM(E77:E83)</f>
        <v>0</v>
      </c>
      <c r="F76" s="12">
        <f t="shared" si="5"/>
        <v>0</v>
      </c>
      <c r="G76" s="12">
        <f t="shared" si="5"/>
        <v>0</v>
      </c>
      <c r="H76" s="12">
        <f t="shared" si="5"/>
        <v>0</v>
      </c>
      <c r="I76" s="12">
        <f t="shared" si="5"/>
        <v>0</v>
      </c>
      <c r="J76" s="12">
        <f t="shared" si="5"/>
        <v>0</v>
      </c>
      <c r="K76" s="12">
        <f t="shared" si="5"/>
        <v>0</v>
      </c>
    </row>
    <row r="77" spans="1:11" x14ac:dyDescent="0.2">
      <c r="A77" s="62" t="s">
        <v>106</v>
      </c>
      <c r="B77" s="62"/>
      <c r="C77" s="33" t="s">
        <v>107</v>
      </c>
      <c r="D77" s="3"/>
      <c r="E77" s="3"/>
      <c r="F77" s="3"/>
      <c r="G77" s="3"/>
      <c r="H77" s="3"/>
      <c r="I77" s="3"/>
      <c r="J77" s="3"/>
      <c r="K77" s="5"/>
    </row>
    <row r="78" spans="1:11" x14ac:dyDescent="0.2">
      <c r="A78" s="62" t="s">
        <v>108</v>
      </c>
      <c r="B78" s="62"/>
      <c r="C78" s="33" t="s">
        <v>109</v>
      </c>
      <c r="D78" s="3"/>
      <c r="E78" s="3"/>
      <c r="F78" s="3"/>
      <c r="G78" s="3"/>
      <c r="H78" s="3"/>
      <c r="I78" s="3"/>
      <c r="J78" s="3"/>
      <c r="K78" s="5"/>
    </row>
    <row r="79" spans="1:11" x14ac:dyDescent="0.2">
      <c r="A79" s="62" t="s">
        <v>40</v>
      </c>
      <c r="B79" s="62"/>
      <c r="C79" s="33" t="s">
        <v>110</v>
      </c>
      <c r="D79" s="3"/>
      <c r="E79" s="3"/>
      <c r="F79" s="3"/>
      <c r="G79" s="3"/>
      <c r="H79" s="3"/>
      <c r="I79" s="3"/>
      <c r="J79" s="3"/>
      <c r="K79" s="5"/>
    </row>
    <row r="80" spans="1:11" x14ac:dyDescent="0.2">
      <c r="A80" s="62" t="s">
        <v>111</v>
      </c>
      <c r="B80" s="62"/>
      <c r="C80" s="33" t="s">
        <v>112</v>
      </c>
      <c r="D80" s="3"/>
      <c r="E80" s="3"/>
      <c r="F80" s="3"/>
      <c r="G80" s="3"/>
      <c r="H80" s="3"/>
      <c r="I80" s="3"/>
      <c r="J80" s="3"/>
      <c r="K80" s="5"/>
    </row>
    <row r="81" spans="1:11" x14ac:dyDescent="0.2">
      <c r="A81" s="62" t="s">
        <v>113</v>
      </c>
      <c r="B81" s="62"/>
      <c r="C81" s="33" t="s">
        <v>114</v>
      </c>
      <c r="D81" s="3"/>
      <c r="E81" s="3"/>
      <c r="F81" s="3"/>
      <c r="G81" s="3"/>
      <c r="H81" s="3"/>
      <c r="I81" s="3"/>
      <c r="J81" s="3"/>
      <c r="K81" s="5"/>
    </row>
    <row r="82" spans="1:11" x14ac:dyDescent="0.2">
      <c r="A82" s="62" t="s">
        <v>115</v>
      </c>
      <c r="B82" s="62"/>
      <c r="C82" s="33" t="s">
        <v>116</v>
      </c>
      <c r="D82" s="3"/>
      <c r="E82" s="3"/>
      <c r="F82" s="3"/>
      <c r="G82" s="3"/>
      <c r="H82" s="3"/>
      <c r="I82" s="3"/>
      <c r="J82" s="3"/>
      <c r="K82" s="5"/>
    </row>
    <row r="83" spans="1:11" x14ac:dyDescent="0.2">
      <c r="A83" s="62" t="s">
        <v>117</v>
      </c>
      <c r="B83" s="62"/>
      <c r="C83" s="33" t="s">
        <v>118</v>
      </c>
      <c r="D83" s="3"/>
      <c r="E83" s="3"/>
      <c r="F83" s="3"/>
      <c r="G83" s="3"/>
      <c r="H83" s="3"/>
      <c r="I83" s="3"/>
      <c r="J83" s="3"/>
      <c r="K83" s="5"/>
    </row>
    <row r="84" spans="1:11" x14ac:dyDescent="0.2">
      <c r="A84" s="68" t="s">
        <v>119</v>
      </c>
      <c r="B84" s="68"/>
      <c r="C84" s="10">
        <v>10</v>
      </c>
      <c r="D84" s="12">
        <f>SUM(D85:D89)</f>
        <v>374.1</v>
      </c>
      <c r="E84" s="12">
        <f>SUM(E85:E89)</f>
        <v>5672</v>
      </c>
      <c r="F84" s="12">
        <f t="shared" ref="F84:K84" si="6">SUM(F85:F89)</f>
        <v>7493</v>
      </c>
      <c r="G84" s="12">
        <f>SUM(G85:G89)</f>
        <v>7493</v>
      </c>
      <c r="H84" s="12">
        <f t="shared" si="6"/>
        <v>2463.4</v>
      </c>
      <c r="I84" s="12">
        <f t="shared" si="6"/>
        <v>1880.6</v>
      </c>
      <c r="J84" s="12">
        <f t="shared" si="6"/>
        <v>1608.4</v>
      </c>
      <c r="K84" s="12">
        <f t="shared" si="6"/>
        <v>1540.6</v>
      </c>
    </row>
    <row r="85" spans="1:11" x14ac:dyDescent="0.2">
      <c r="A85" s="54" t="s">
        <v>120</v>
      </c>
      <c r="B85" s="54"/>
      <c r="C85" s="33" t="s">
        <v>121</v>
      </c>
      <c r="D85" s="3"/>
      <c r="E85" s="3"/>
      <c r="F85" s="3"/>
      <c r="G85" s="3"/>
      <c r="H85" s="3"/>
      <c r="I85" s="3"/>
      <c r="J85" s="3"/>
      <c r="K85" s="5"/>
    </row>
    <row r="86" spans="1:11" x14ac:dyDescent="0.2">
      <c r="A86" s="54" t="s">
        <v>122</v>
      </c>
      <c r="B86" s="54"/>
      <c r="C86" s="33" t="s">
        <v>123</v>
      </c>
      <c r="D86" s="3">
        <v>325</v>
      </c>
      <c r="E86" s="3">
        <v>372</v>
      </c>
      <c r="F86" s="3">
        <v>372</v>
      </c>
      <c r="G86" s="3">
        <f>SUM(H86:K86)</f>
        <v>372</v>
      </c>
      <c r="H86" s="3">
        <v>92.5</v>
      </c>
      <c r="I86" s="3">
        <v>92.9</v>
      </c>
      <c r="J86" s="3">
        <v>92.8</v>
      </c>
      <c r="K86" s="5">
        <v>93.8</v>
      </c>
    </row>
    <row r="87" spans="1:11" x14ac:dyDescent="0.2">
      <c r="A87" s="54" t="s">
        <v>124</v>
      </c>
      <c r="B87" s="54"/>
      <c r="C87" s="33" t="s">
        <v>125</v>
      </c>
      <c r="D87" s="3"/>
      <c r="E87" s="3"/>
      <c r="F87" s="3"/>
      <c r="G87" s="3"/>
      <c r="H87" s="3"/>
      <c r="I87" s="3"/>
      <c r="J87" s="3"/>
      <c r="K87" s="5"/>
    </row>
    <row r="88" spans="1:11" x14ac:dyDescent="0.2">
      <c r="A88" s="54" t="s">
        <v>126</v>
      </c>
      <c r="B88" s="54"/>
      <c r="C88" s="33" t="s">
        <v>127</v>
      </c>
      <c r="D88" s="3"/>
      <c r="E88" s="3"/>
      <c r="F88" s="3">
        <v>3121</v>
      </c>
      <c r="G88" s="3">
        <f>SUM(H88:K88)</f>
        <v>3121</v>
      </c>
      <c r="H88" s="3">
        <v>1120.9000000000001</v>
      </c>
      <c r="I88" s="3">
        <v>487.7</v>
      </c>
      <c r="J88" s="3">
        <v>165.6</v>
      </c>
      <c r="K88" s="5">
        <v>1346.8</v>
      </c>
    </row>
    <row r="89" spans="1:11" ht="25.5" customHeight="1" x14ac:dyDescent="0.2">
      <c r="A89" s="54" t="s">
        <v>396</v>
      </c>
      <c r="B89" s="54"/>
      <c r="C89" s="33" t="s">
        <v>128</v>
      </c>
      <c r="D89" s="3">
        <v>49.1</v>
      </c>
      <c r="E89" s="3">
        <v>5300</v>
      </c>
      <c r="F89" s="3">
        <v>4000</v>
      </c>
      <c r="G89" s="3">
        <f>SUM(H89:K89)</f>
        <v>4000</v>
      </c>
      <c r="H89" s="3">
        <v>1250</v>
      </c>
      <c r="I89" s="3">
        <v>1300</v>
      </c>
      <c r="J89" s="3">
        <v>1350</v>
      </c>
      <c r="K89" s="14">
        <v>100</v>
      </c>
    </row>
    <row r="90" spans="1:11" x14ac:dyDescent="0.2">
      <c r="A90" s="73" t="s">
        <v>129</v>
      </c>
      <c r="B90" s="73"/>
      <c r="C90" s="34" t="s">
        <v>130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30" customHeight="1" x14ac:dyDescent="0.2">
      <c r="A91" s="54" t="s">
        <v>376</v>
      </c>
      <c r="B91" s="54"/>
      <c r="C91" s="33" t="s">
        <v>131</v>
      </c>
      <c r="D91" s="25"/>
      <c r="E91" s="25"/>
      <c r="F91" s="25"/>
      <c r="G91" s="25"/>
      <c r="H91" s="25"/>
      <c r="I91" s="25"/>
      <c r="J91" s="25"/>
      <c r="K91" s="25"/>
    </row>
    <row r="92" spans="1:11" x14ac:dyDescent="0.2">
      <c r="A92" s="73" t="s">
        <v>132</v>
      </c>
      <c r="B92" s="73"/>
      <c r="C92" s="34" t="s">
        <v>133</v>
      </c>
      <c r="D92" s="12">
        <f>D93+D94+D95</f>
        <v>9558.3000000000011</v>
      </c>
      <c r="E92" s="12">
        <f>E93</f>
        <v>6100</v>
      </c>
      <c r="F92" s="12">
        <f>F93</f>
        <v>2979</v>
      </c>
      <c r="G92" s="12">
        <f>SUM(H92:K92)</f>
        <v>2979</v>
      </c>
      <c r="H92" s="12">
        <f>H93</f>
        <v>829.1</v>
      </c>
      <c r="I92" s="12">
        <f>I93</f>
        <v>562.29999999999995</v>
      </c>
      <c r="J92" s="12">
        <f>J93</f>
        <v>984.4</v>
      </c>
      <c r="K92" s="18">
        <f>K93</f>
        <v>603.20000000000005</v>
      </c>
    </row>
    <row r="93" spans="1:11" ht="28.5" customHeight="1" x14ac:dyDescent="0.2">
      <c r="A93" s="54" t="s">
        <v>389</v>
      </c>
      <c r="B93" s="54"/>
      <c r="C93" s="33" t="s">
        <v>134</v>
      </c>
      <c r="D93" s="3">
        <v>7956.6</v>
      </c>
      <c r="E93" s="3">
        <v>6100</v>
      </c>
      <c r="F93" s="3">
        <v>2979</v>
      </c>
      <c r="G93" s="3">
        <f>SUM(H93:K93)</f>
        <v>2979</v>
      </c>
      <c r="H93" s="3">
        <v>829.1</v>
      </c>
      <c r="I93" s="3">
        <v>562.29999999999995</v>
      </c>
      <c r="J93" s="3">
        <v>984.4</v>
      </c>
      <c r="K93" s="13">
        <v>603.20000000000005</v>
      </c>
    </row>
    <row r="94" spans="1:11" ht="39.75" customHeight="1" x14ac:dyDescent="0.2">
      <c r="A94" s="65" t="s">
        <v>410</v>
      </c>
      <c r="B94" s="67"/>
      <c r="C94" s="33" t="s">
        <v>404</v>
      </c>
      <c r="D94" s="3">
        <v>786.7</v>
      </c>
      <c r="E94" s="3"/>
      <c r="F94" s="3"/>
      <c r="G94" s="3"/>
      <c r="H94" s="3"/>
      <c r="I94" s="3"/>
      <c r="J94" s="3"/>
      <c r="K94" s="13"/>
    </row>
    <row r="95" spans="1:11" x14ac:dyDescent="0.2">
      <c r="A95" s="65" t="s">
        <v>406</v>
      </c>
      <c r="B95" s="67"/>
      <c r="C95" s="33" t="s">
        <v>405</v>
      </c>
      <c r="D95" s="3">
        <v>815</v>
      </c>
      <c r="E95" s="3"/>
      <c r="F95" s="3"/>
      <c r="G95" s="3"/>
      <c r="H95" s="3"/>
      <c r="I95" s="3"/>
      <c r="J95" s="3"/>
      <c r="K95" s="13"/>
    </row>
    <row r="96" spans="1:11" x14ac:dyDescent="0.2">
      <c r="A96" s="68" t="s">
        <v>135</v>
      </c>
      <c r="B96" s="68"/>
      <c r="C96" s="10">
        <v>13</v>
      </c>
      <c r="D96" s="12">
        <f>SUM(D97:D105)</f>
        <v>828.8</v>
      </c>
      <c r="E96" s="12">
        <f t="shared" ref="E96:K96" si="7">SUM(E97:E105)</f>
        <v>390</v>
      </c>
      <c r="F96" s="12">
        <f t="shared" si="7"/>
        <v>403.4</v>
      </c>
      <c r="G96" s="12">
        <f t="shared" si="7"/>
        <v>403.4</v>
      </c>
      <c r="H96" s="12">
        <f t="shared" si="7"/>
        <v>115</v>
      </c>
      <c r="I96" s="12">
        <f t="shared" si="7"/>
        <v>80</v>
      </c>
      <c r="J96" s="12">
        <f t="shared" si="7"/>
        <v>80</v>
      </c>
      <c r="K96" s="12">
        <f t="shared" si="7"/>
        <v>128.4</v>
      </c>
    </row>
    <row r="97" spans="1:11" x14ac:dyDescent="0.2">
      <c r="A97" s="54" t="s">
        <v>136</v>
      </c>
      <c r="B97" s="54"/>
      <c r="C97" s="33" t="s">
        <v>137</v>
      </c>
      <c r="D97" s="3"/>
      <c r="E97" s="3"/>
      <c r="F97" s="3"/>
      <c r="G97" s="3"/>
      <c r="H97" s="3"/>
      <c r="I97" s="3"/>
      <c r="J97" s="3"/>
      <c r="K97" s="5"/>
    </row>
    <row r="98" spans="1:11" x14ac:dyDescent="0.2">
      <c r="A98" s="54" t="s">
        <v>138</v>
      </c>
      <c r="B98" s="54"/>
      <c r="C98" s="33" t="s">
        <v>139</v>
      </c>
      <c r="D98" s="3"/>
      <c r="E98" s="3"/>
      <c r="F98" s="3"/>
      <c r="G98" s="3"/>
      <c r="H98" s="3"/>
      <c r="I98" s="3"/>
      <c r="J98" s="3"/>
      <c r="K98" s="5"/>
    </row>
    <row r="99" spans="1:11" x14ac:dyDescent="0.2">
      <c r="A99" s="54" t="s">
        <v>140</v>
      </c>
      <c r="B99" s="54"/>
      <c r="C99" s="33" t="s">
        <v>141</v>
      </c>
      <c r="D99" s="3"/>
      <c r="E99" s="3"/>
      <c r="F99" s="3"/>
      <c r="G99" s="3"/>
      <c r="H99" s="3"/>
      <c r="I99" s="3"/>
      <c r="J99" s="3"/>
      <c r="K99" s="5"/>
    </row>
    <row r="100" spans="1:11" x14ac:dyDescent="0.2">
      <c r="A100" s="54" t="s">
        <v>142</v>
      </c>
      <c r="B100" s="54"/>
      <c r="C100" s="33" t="s">
        <v>143</v>
      </c>
      <c r="D100" s="3"/>
      <c r="E100" s="3"/>
      <c r="F100" s="3"/>
      <c r="G100" s="3"/>
      <c r="H100" s="3"/>
      <c r="I100" s="3"/>
      <c r="J100" s="3"/>
      <c r="K100" s="5"/>
    </row>
    <row r="101" spans="1:11" x14ac:dyDescent="0.2">
      <c r="A101" s="54" t="s">
        <v>144</v>
      </c>
      <c r="B101" s="54"/>
      <c r="C101" s="33" t="s">
        <v>145</v>
      </c>
      <c r="D101" s="3">
        <v>400.1</v>
      </c>
      <c r="E101" s="3"/>
      <c r="F101" s="3">
        <v>13.4</v>
      </c>
      <c r="G101" s="3">
        <f t="shared" ref="G101" si="8">SUM(H101:K101)</f>
        <v>13.4</v>
      </c>
      <c r="H101" s="3"/>
      <c r="I101" s="3"/>
      <c r="J101" s="3"/>
      <c r="K101" s="5">
        <v>13.4</v>
      </c>
    </row>
    <row r="102" spans="1:11" x14ac:dyDescent="0.2">
      <c r="A102" s="54" t="s">
        <v>146</v>
      </c>
      <c r="B102" s="54"/>
      <c r="C102" s="33" t="s">
        <v>147</v>
      </c>
      <c r="D102" s="3"/>
      <c r="E102" s="3"/>
      <c r="F102" s="3"/>
      <c r="G102" s="3"/>
      <c r="H102" s="3"/>
      <c r="I102" s="3"/>
      <c r="J102" s="3"/>
      <c r="K102" s="5"/>
    </row>
    <row r="103" spans="1:11" x14ac:dyDescent="0.2">
      <c r="A103" s="54" t="s">
        <v>148</v>
      </c>
      <c r="B103" s="54"/>
      <c r="C103" s="33" t="s">
        <v>149</v>
      </c>
      <c r="D103" s="3"/>
      <c r="E103" s="3"/>
      <c r="F103" s="3"/>
      <c r="G103" s="3"/>
      <c r="H103" s="3"/>
      <c r="I103" s="3"/>
      <c r="J103" s="3"/>
      <c r="K103" s="5"/>
    </row>
    <row r="104" spans="1:11" x14ac:dyDescent="0.2">
      <c r="A104" s="54" t="s">
        <v>150</v>
      </c>
      <c r="B104" s="54"/>
      <c r="C104" s="33" t="s">
        <v>151</v>
      </c>
      <c r="D104" s="3"/>
      <c r="E104" s="3"/>
      <c r="F104" s="3"/>
      <c r="G104" s="3"/>
      <c r="H104" s="3"/>
      <c r="I104" s="3"/>
      <c r="J104" s="3"/>
      <c r="K104" s="5"/>
    </row>
    <row r="105" spans="1:11" ht="24.75" customHeight="1" x14ac:dyDescent="0.2">
      <c r="A105" s="54" t="s">
        <v>403</v>
      </c>
      <c r="B105" s="54"/>
      <c r="C105" s="33" t="s">
        <v>152</v>
      </c>
      <c r="D105" s="3">
        <v>428.7</v>
      </c>
      <c r="E105" s="3">
        <v>390</v>
      </c>
      <c r="F105" s="3">
        <v>390</v>
      </c>
      <c r="G105" s="3">
        <f>SUM(H105:K105)</f>
        <v>390</v>
      </c>
      <c r="H105" s="3">
        <v>115</v>
      </c>
      <c r="I105" s="3">
        <v>80</v>
      </c>
      <c r="J105" s="3">
        <v>80</v>
      </c>
      <c r="K105" s="14">
        <v>115</v>
      </c>
    </row>
    <row r="106" spans="1:11" x14ac:dyDescent="0.2">
      <c r="A106" s="73" t="s">
        <v>153</v>
      </c>
      <c r="B106" s="73"/>
      <c r="C106" s="34" t="s">
        <v>154</v>
      </c>
      <c r="D106" s="12">
        <f>D44+D84+D92-D45-D76-D96</f>
        <v>-2623.599999999994</v>
      </c>
      <c r="E106" s="12">
        <f t="shared" ref="E106:K106" si="9">E44+E84+E92-E45-E76-E96</f>
        <v>-3971</v>
      </c>
      <c r="F106" s="12">
        <f t="shared" si="9"/>
        <v>-3779.5000000000005</v>
      </c>
      <c r="G106" s="12">
        <f t="shared" si="9"/>
        <v>-3779.5000000000005</v>
      </c>
      <c r="H106" s="12">
        <f t="shared" si="9"/>
        <v>-479.29999999999995</v>
      </c>
      <c r="I106" s="12">
        <f t="shared" si="9"/>
        <v>-1169.3</v>
      </c>
      <c r="J106" s="12">
        <f t="shared" si="9"/>
        <v>-972</v>
      </c>
      <c r="K106" s="12">
        <f t="shared" si="9"/>
        <v>-1158.8999999999999</v>
      </c>
    </row>
    <row r="107" spans="1:11" x14ac:dyDescent="0.2">
      <c r="A107" s="73" t="s">
        <v>397</v>
      </c>
      <c r="B107" s="73"/>
      <c r="C107" s="34" t="s">
        <v>155</v>
      </c>
      <c r="D107" s="3"/>
      <c r="E107" s="3"/>
      <c r="F107" s="3"/>
      <c r="G107" s="3"/>
      <c r="H107" s="3"/>
      <c r="I107" s="3"/>
      <c r="J107" s="3"/>
      <c r="K107" s="5"/>
    </row>
    <row r="108" spans="1:11" x14ac:dyDescent="0.2">
      <c r="A108" s="68" t="s">
        <v>398</v>
      </c>
      <c r="B108" s="68"/>
      <c r="C108" s="10">
        <v>16</v>
      </c>
      <c r="D108" s="3"/>
      <c r="E108" s="3"/>
      <c r="F108" s="3"/>
      <c r="G108" s="3"/>
      <c r="H108" s="3"/>
      <c r="I108" s="3"/>
      <c r="J108" s="3"/>
      <c r="K108" s="5"/>
    </row>
    <row r="109" spans="1:11" x14ac:dyDescent="0.2">
      <c r="A109" s="73" t="s">
        <v>399</v>
      </c>
      <c r="B109" s="73"/>
      <c r="C109" s="34" t="s">
        <v>156</v>
      </c>
      <c r="D109" s="3"/>
      <c r="E109" s="3"/>
      <c r="F109" s="3"/>
      <c r="G109" s="3"/>
      <c r="H109" s="3"/>
      <c r="I109" s="3"/>
      <c r="J109" s="3"/>
      <c r="K109" s="5"/>
    </row>
    <row r="110" spans="1:11" x14ac:dyDescent="0.2">
      <c r="A110" s="73" t="s">
        <v>400</v>
      </c>
      <c r="B110" s="73"/>
      <c r="C110" s="34" t="s">
        <v>157</v>
      </c>
      <c r="D110" s="3"/>
      <c r="E110" s="3"/>
      <c r="F110" s="3"/>
      <c r="G110" s="3"/>
      <c r="H110" s="3"/>
      <c r="I110" s="3"/>
      <c r="J110" s="3"/>
      <c r="K110" s="5"/>
    </row>
    <row r="111" spans="1:11" x14ac:dyDescent="0.2">
      <c r="A111" s="73" t="s">
        <v>158</v>
      </c>
      <c r="B111" s="73"/>
      <c r="C111" s="34" t="s">
        <v>159</v>
      </c>
      <c r="D111" s="12">
        <f>SUM(D112:D114)</f>
        <v>5248.5</v>
      </c>
      <c r="E111" s="12">
        <f t="shared" ref="E111:K111" si="10">SUM(E112:E114)</f>
        <v>4000</v>
      </c>
      <c r="F111" s="12">
        <f t="shared" si="10"/>
        <v>4835</v>
      </c>
      <c r="G111" s="12">
        <f t="shared" si="10"/>
        <v>4835</v>
      </c>
      <c r="H111" s="12">
        <f t="shared" si="10"/>
        <v>975</v>
      </c>
      <c r="I111" s="12">
        <f t="shared" si="10"/>
        <v>1025</v>
      </c>
      <c r="J111" s="12">
        <f t="shared" si="10"/>
        <v>975</v>
      </c>
      <c r="K111" s="12">
        <f t="shared" si="10"/>
        <v>1860</v>
      </c>
    </row>
    <row r="112" spans="1:11" x14ac:dyDescent="0.2">
      <c r="A112" s="54" t="s">
        <v>160</v>
      </c>
      <c r="B112" s="54"/>
      <c r="C112" s="33" t="s">
        <v>161</v>
      </c>
      <c r="D112" s="3">
        <v>4993.2</v>
      </c>
      <c r="E112" s="3">
        <v>4000</v>
      </c>
      <c r="F112" s="3">
        <v>4835</v>
      </c>
      <c r="G112" s="3">
        <f>SUM(H112:K112)</f>
        <v>4835</v>
      </c>
      <c r="H112" s="3">
        <v>975</v>
      </c>
      <c r="I112" s="3">
        <v>1025</v>
      </c>
      <c r="J112" s="3">
        <v>975</v>
      </c>
      <c r="K112" s="5">
        <v>1860</v>
      </c>
    </row>
    <row r="113" spans="1:11" x14ac:dyDescent="0.2">
      <c r="A113" s="54" t="s">
        <v>162</v>
      </c>
      <c r="B113" s="54"/>
      <c r="C113" s="33" t="s">
        <v>163</v>
      </c>
      <c r="D113" s="3"/>
      <c r="E113" s="3"/>
      <c r="F113" s="3"/>
      <c r="G113" s="3"/>
      <c r="H113" s="3"/>
      <c r="I113" s="3"/>
      <c r="J113" s="3"/>
      <c r="K113" s="5"/>
    </row>
    <row r="114" spans="1:11" x14ac:dyDescent="0.2">
      <c r="A114" s="54" t="s">
        <v>390</v>
      </c>
      <c r="B114" s="54"/>
      <c r="C114" s="33" t="s">
        <v>164</v>
      </c>
      <c r="D114" s="3">
        <v>255.3</v>
      </c>
      <c r="E114" s="3"/>
      <c r="F114" s="3"/>
      <c r="G114" s="3"/>
      <c r="H114" s="3"/>
      <c r="I114" s="3"/>
      <c r="J114" s="3"/>
      <c r="K114" s="5"/>
    </row>
    <row r="115" spans="1:11" x14ac:dyDescent="0.2">
      <c r="A115" s="73" t="s">
        <v>165</v>
      </c>
      <c r="B115" s="73"/>
      <c r="C115" s="34" t="s">
        <v>166</v>
      </c>
      <c r="D115" s="12">
        <f>SUM(D116:D119)</f>
        <v>1340.9</v>
      </c>
      <c r="E115" s="12">
        <f t="shared" ref="E115:K115" si="11">SUM(E116:E119)</f>
        <v>0</v>
      </c>
      <c r="F115" s="12">
        <f t="shared" si="11"/>
        <v>0</v>
      </c>
      <c r="G115" s="12">
        <f t="shared" si="11"/>
        <v>0</v>
      </c>
      <c r="H115" s="12">
        <f t="shared" si="11"/>
        <v>0</v>
      </c>
      <c r="I115" s="12">
        <f t="shared" si="11"/>
        <v>0</v>
      </c>
      <c r="J115" s="12">
        <f t="shared" si="11"/>
        <v>0</v>
      </c>
      <c r="K115" s="12">
        <f t="shared" si="11"/>
        <v>0</v>
      </c>
    </row>
    <row r="116" spans="1:11" x14ac:dyDescent="0.2">
      <c r="A116" s="54" t="s">
        <v>167</v>
      </c>
      <c r="B116" s="54"/>
      <c r="C116" s="33" t="s">
        <v>168</v>
      </c>
      <c r="D116" s="3">
        <v>1340.9</v>
      </c>
      <c r="E116" s="3"/>
      <c r="F116" s="3"/>
      <c r="G116" s="3"/>
      <c r="H116" s="3"/>
      <c r="I116" s="3"/>
      <c r="J116" s="3"/>
      <c r="K116" s="5"/>
    </row>
    <row r="117" spans="1:11" x14ac:dyDescent="0.2">
      <c r="A117" s="54" t="s">
        <v>169</v>
      </c>
      <c r="B117" s="54"/>
      <c r="C117" s="33" t="s">
        <v>170</v>
      </c>
      <c r="D117" s="3"/>
      <c r="E117" s="3"/>
      <c r="F117" s="3"/>
      <c r="G117" s="3"/>
      <c r="H117" s="3"/>
      <c r="I117" s="3"/>
      <c r="J117" s="3"/>
      <c r="K117" s="5"/>
    </row>
    <row r="118" spans="1:11" x14ac:dyDescent="0.2">
      <c r="A118" s="54" t="s">
        <v>171</v>
      </c>
      <c r="B118" s="54"/>
      <c r="C118" s="33" t="s">
        <v>172</v>
      </c>
      <c r="D118" s="3"/>
      <c r="E118" s="3"/>
      <c r="F118" s="3"/>
      <c r="G118" s="3"/>
      <c r="H118" s="3"/>
      <c r="I118" s="3"/>
      <c r="J118" s="3"/>
      <c r="K118" s="5"/>
    </row>
    <row r="119" spans="1:11" x14ac:dyDescent="0.2">
      <c r="A119" s="54" t="s">
        <v>48</v>
      </c>
      <c r="B119" s="54"/>
      <c r="C119" s="33" t="s">
        <v>173</v>
      </c>
      <c r="D119" s="3"/>
      <c r="E119" s="3"/>
      <c r="F119" s="3"/>
      <c r="G119" s="3"/>
      <c r="H119" s="3"/>
      <c r="I119" s="3"/>
      <c r="J119" s="3"/>
      <c r="K119" s="5"/>
    </row>
    <row r="120" spans="1:11" x14ac:dyDescent="0.2">
      <c r="A120" s="73" t="s">
        <v>174</v>
      </c>
      <c r="B120" s="73"/>
      <c r="C120" s="34" t="s">
        <v>175</v>
      </c>
      <c r="D120" s="12">
        <f>D106+D107+D109+D111-D108-D110-D115</f>
        <v>1284.0000000000059</v>
      </c>
      <c r="E120" s="12">
        <f t="shared" ref="E120:K120" si="12">E106+E107+E109+E111-E108-E110-E115</f>
        <v>29</v>
      </c>
      <c r="F120" s="12">
        <f t="shared" si="12"/>
        <v>1055.4999999999995</v>
      </c>
      <c r="G120" s="12">
        <f>G106+G107+G109+G111-G108-G110-G115</f>
        <v>1055.4999999999995</v>
      </c>
      <c r="H120" s="12">
        <f t="shared" si="12"/>
        <v>495.70000000000005</v>
      </c>
      <c r="I120" s="12">
        <f t="shared" si="12"/>
        <v>-144.29999999999995</v>
      </c>
      <c r="J120" s="12">
        <f t="shared" si="12"/>
        <v>3</v>
      </c>
      <c r="K120" s="12">
        <f t="shared" si="12"/>
        <v>701.10000000000014</v>
      </c>
    </row>
    <row r="121" spans="1:11" x14ac:dyDescent="0.2">
      <c r="A121" s="73" t="s">
        <v>176</v>
      </c>
      <c r="B121" s="73"/>
      <c r="C121" s="34" t="s">
        <v>177</v>
      </c>
      <c r="D121" s="3"/>
      <c r="E121" s="3"/>
      <c r="F121" s="3"/>
      <c r="G121" s="3"/>
      <c r="H121" s="3"/>
      <c r="I121" s="3"/>
      <c r="J121" s="3"/>
      <c r="K121" s="5"/>
    </row>
    <row r="122" spans="1:11" x14ac:dyDescent="0.2">
      <c r="A122" s="73" t="s">
        <v>178</v>
      </c>
      <c r="B122" s="73"/>
      <c r="C122" s="34" t="s">
        <v>179</v>
      </c>
      <c r="D122" s="3"/>
      <c r="E122" s="3"/>
      <c r="F122" s="3"/>
      <c r="G122" s="3"/>
      <c r="H122" s="3"/>
      <c r="I122" s="3"/>
      <c r="J122" s="3"/>
      <c r="K122" s="5"/>
    </row>
    <row r="123" spans="1:11" x14ac:dyDescent="0.2">
      <c r="A123" s="54" t="s">
        <v>180</v>
      </c>
      <c r="B123" s="54"/>
      <c r="C123" s="33" t="s">
        <v>181</v>
      </c>
      <c r="D123" s="3"/>
      <c r="E123" s="3"/>
      <c r="F123" s="3"/>
      <c r="G123" s="3"/>
      <c r="H123" s="3"/>
      <c r="I123" s="3"/>
      <c r="J123" s="3"/>
      <c r="K123" s="5"/>
    </row>
    <row r="124" spans="1:11" x14ac:dyDescent="0.2">
      <c r="A124" s="54" t="s">
        <v>182</v>
      </c>
      <c r="B124" s="54"/>
      <c r="C124" s="33" t="s">
        <v>183</v>
      </c>
      <c r="D124" s="3"/>
      <c r="E124" s="3"/>
      <c r="F124" s="3"/>
      <c r="G124" s="3"/>
      <c r="H124" s="3"/>
      <c r="I124" s="3"/>
      <c r="J124" s="3"/>
      <c r="K124" s="3"/>
    </row>
    <row r="125" spans="1:11" x14ac:dyDescent="0.2">
      <c r="A125" s="73" t="s">
        <v>184</v>
      </c>
      <c r="B125" s="73"/>
      <c r="C125" s="34" t="s">
        <v>185</v>
      </c>
      <c r="D125" s="3"/>
      <c r="E125" s="3"/>
      <c r="F125" s="3"/>
      <c r="G125" s="3"/>
      <c r="H125" s="3"/>
      <c r="I125" s="3"/>
      <c r="J125" s="3"/>
      <c r="K125" s="5"/>
    </row>
    <row r="126" spans="1:11" x14ac:dyDescent="0.2">
      <c r="A126" s="73" t="s">
        <v>186</v>
      </c>
      <c r="B126" s="73"/>
      <c r="C126" s="34" t="s">
        <v>187</v>
      </c>
      <c r="D126" s="3"/>
      <c r="E126" s="3"/>
      <c r="F126" s="3"/>
      <c r="G126" s="3"/>
      <c r="H126" s="3"/>
      <c r="I126" s="3"/>
      <c r="J126" s="3"/>
      <c r="K126" s="5"/>
    </row>
    <row r="127" spans="1:11" x14ac:dyDescent="0.2">
      <c r="A127" s="73" t="s">
        <v>188</v>
      </c>
      <c r="B127" s="73"/>
      <c r="C127" s="34" t="s">
        <v>189</v>
      </c>
      <c r="D127" s="3"/>
      <c r="E127" s="3"/>
      <c r="F127" s="3"/>
      <c r="G127" s="3"/>
      <c r="H127" s="3"/>
      <c r="I127" s="3"/>
      <c r="J127" s="3"/>
      <c r="K127" s="5"/>
    </row>
    <row r="128" spans="1:11" x14ac:dyDescent="0.2">
      <c r="A128" s="73" t="s">
        <v>190</v>
      </c>
      <c r="B128" s="73"/>
      <c r="C128" s="34" t="s">
        <v>191</v>
      </c>
      <c r="D128" s="12">
        <f>D120+D123+D125-D121-D124-D126-D127</f>
        <v>1284.0000000000059</v>
      </c>
      <c r="E128" s="12">
        <f t="shared" ref="E128:K128" si="13">E120+E123+E125-E121-E124-E126-E127</f>
        <v>29</v>
      </c>
      <c r="F128" s="12">
        <f t="shared" si="13"/>
        <v>1055.4999999999995</v>
      </c>
      <c r="G128" s="12">
        <f>G120+G123+G125-G121-G124-G126-G127</f>
        <v>1055.4999999999995</v>
      </c>
      <c r="H128" s="12">
        <f t="shared" si="13"/>
        <v>495.70000000000005</v>
      </c>
      <c r="I128" s="12">
        <f t="shared" si="13"/>
        <v>-144.29999999999995</v>
      </c>
      <c r="J128" s="12">
        <f t="shared" si="13"/>
        <v>3</v>
      </c>
      <c r="K128" s="12">
        <f t="shared" si="13"/>
        <v>701.10000000000014</v>
      </c>
    </row>
    <row r="129" spans="1:11" x14ac:dyDescent="0.2">
      <c r="A129" s="54" t="s">
        <v>192</v>
      </c>
      <c r="B129" s="54"/>
      <c r="C129" s="33" t="s">
        <v>193</v>
      </c>
      <c r="D129" s="3">
        <f>IF(D128&gt;=0,D128,0)</f>
        <v>1284.0000000000059</v>
      </c>
      <c r="E129" s="3">
        <f t="shared" ref="E129:K129" si="14">IF(E128&gt;=0,E128,0)</f>
        <v>29</v>
      </c>
      <c r="F129" s="3">
        <f t="shared" si="14"/>
        <v>1055.4999999999995</v>
      </c>
      <c r="G129" s="3">
        <f t="shared" si="14"/>
        <v>1055.4999999999995</v>
      </c>
      <c r="H129" s="3">
        <f t="shared" si="14"/>
        <v>495.70000000000005</v>
      </c>
      <c r="I129" s="3">
        <f t="shared" si="14"/>
        <v>0</v>
      </c>
      <c r="J129" s="3">
        <f t="shared" si="14"/>
        <v>3</v>
      </c>
      <c r="K129" s="3">
        <f t="shared" si="14"/>
        <v>701.10000000000014</v>
      </c>
    </row>
    <row r="130" spans="1:11" x14ac:dyDescent="0.2">
      <c r="A130" s="54" t="s">
        <v>194</v>
      </c>
      <c r="B130" s="54"/>
      <c r="C130" s="33" t="s">
        <v>195</v>
      </c>
      <c r="D130" s="3">
        <f>IF(D128&lt;0,D128,0)</f>
        <v>0</v>
      </c>
      <c r="E130" s="3">
        <f t="shared" ref="E130:K130" si="15">IF(E128&lt;0,E128,0)</f>
        <v>0</v>
      </c>
      <c r="F130" s="3">
        <f t="shared" si="15"/>
        <v>0</v>
      </c>
      <c r="G130" s="3">
        <f t="shared" si="15"/>
        <v>0</v>
      </c>
      <c r="H130" s="3">
        <f t="shared" si="15"/>
        <v>0</v>
      </c>
      <c r="I130" s="3">
        <f t="shared" si="15"/>
        <v>-144.29999999999995</v>
      </c>
      <c r="J130" s="3">
        <f t="shared" si="15"/>
        <v>0</v>
      </c>
      <c r="K130" s="3">
        <f t="shared" si="15"/>
        <v>0</v>
      </c>
    </row>
    <row r="131" spans="1:11" x14ac:dyDescent="0.2">
      <c r="A131" s="73" t="s">
        <v>196</v>
      </c>
      <c r="B131" s="73"/>
      <c r="C131" s="10">
        <v>28</v>
      </c>
      <c r="D131" s="12">
        <f>D31+D84+D92+D107+D109+D111+D123+D125</f>
        <v>70212.899999999994</v>
      </c>
      <c r="E131" s="12">
        <f t="shared" ref="E131:K131" si="16">E31+E84+E92+E107+E109+E111+E123+E125</f>
        <v>73372</v>
      </c>
      <c r="F131" s="12">
        <f t="shared" si="16"/>
        <v>73494</v>
      </c>
      <c r="G131" s="12">
        <f>G31+G84+G92+G107+G109+G111+G123+G125</f>
        <v>73494</v>
      </c>
      <c r="H131" s="12">
        <f t="shared" si="16"/>
        <v>18417.5</v>
      </c>
      <c r="I131" s="12">
        <f t="shared" si="16"/>
        <v>17817.900000000001</v>
      </c>
      <c r="J131" s="12">
        <f t="shared" si="16"/>
        <v>18067.8</v>
      </c>
      <c r="K131" s="12">
        <f t="shared" si="16"/>
        <v>19190.8</v>
      </c>
    </row>
    <row r="132" spans="1:11" x14ac:dyDescent="0.2">
      <c r="A132" s="73" t="s">
        <v>197</v>
      </c>
      <c r="B132" s="73"/>
      <c r="C132" s="10">
        <v>29</v>
      </c>
      <c r="D132" s="12">
        <f>D34+D45+D76+D96+D108+D110+D115+D121+D124+D126+D127</f>
        <v>68928.899999999994</v>
      </c>
      <c r="E132" s="12">
        <f t="shared" ref="E132:K132" si="17">E34+E45+E76+E96+E108+E110+E115+E121+E124+E126+E127</f>
        <v>73343</v>
      </c>
      <c r="F132" s="12">
        <f t="shared" si="17"/>
        <v>72438.5</v>
      </c>
      <c r="G132" s="12">
        <f>G34+G45+G76+G96+G108+G110+G115+G121+G124+G126+G127</f>
        <v>72438.5</v>
      </c>
      <c r="H132" s="12">
        <f t="shared" si="17"/>
        <v>17921.8</v>
      </c>
      <c r="I132" s="12">
        <f t="shared" si="17"/>
        <v>17962.2</v>
      </c>
      <c r="J132" s="12">
        <f t="shared" si="17"/>
        <v>18064.8</v>
      </c>
      <c r="K132" s="12">
        <f t="shared" si="17"/>
        <v>18489.7</v>
      </c>
    </row>
    <row r="133" spans="1:11" x14ac:dyDescent="0.2">
      <c r="A133" s="74" t="s">
        <v>380</v>
      </c>
      <c r="B133" s="69"/>
      <c r="C133" s="69"/>
      <c r="D133" s="69"/>
      <c r="E133" s="69"/>
      <c r="F133" s="69"/>
      <c r="G133" s="69"/>
      <c r="H133" s="69"/>
      <c r="I133" s="69"/>
      <c r="J133" s="69"/>
      <c r="K133" s="70"/>
    </row>
    <row r="134" spans="1:11" x14ac:dyDescent="0.2">
      <c r="A134" s="68" t="s">
        <v>381</v>
      </c>
      <c r="B134" s="68"/>
      <c r="C134" s="10">
        <v>30</v>
      </c>
      <c r="D134" s="3"/>
      <c r="E134" s="3"/>
      <c r="F134" s="3"/>
      <c r="G134" s="3"/>
      <c r="H134" s="3"/>
      <c r="I134" s="3"/>
      <c r="J134" s="3"/>
      <c r="K134" s="5"/>
    </row>
    <row r="135" spans="1:11" x14ac:dyDescent="0.2">
      <c r="A135" s="62" t="s">
        <v>198</v>
      </c>
      <c r="B135" s="62"/>
      <c r="C135" s="33" t="s">
        <v>199</v>
      </c>
      <c r="D135" s="3"/>
      <c r="E135" s="3"/>
      <c r="F135" s="3"/>
      <c r="G135" s="3"/>
      <c r="H135" s="3"/>
      <c r="I135" s="3"/>
      <c r="J135" s="3"/>
      <c r="K135" s="5"/>
    </row>
    <row r="136" spans="1:11" x14ac:dyDescent="0.2">
      <c r="A136" s="68" t="s">
        <v>382</v>
      </c>
      <c r="B136" s="68"/>
      <c r="C136" s="10">
        <v>31</v>
      </c>
      <c r="D136" s="12">
        <v>5046.8999999999996</v>
      </c>
      <c r="E136" s="12">
        <v>3720</v>
      </c>
      <c r="F136" s="12">
        <v>6330.9</v>
      </c>
      <c r="G136" s="12">
        <v>6330.9</v>
      </c>
      <c r="H136" s="12">
        <v>6330.9</v>
      </c>
      <c r="I136" s="12">
        <v>6826.6</v>
      </c>
      <c r="J136" s="12">
        <v>6682.3</v>
      </c>
      <c r="K136" s="44">
        <v>6685.3</v>
      </c>
    </row>
    <row r="137" spans="1:11" x14ac:dyDescent="0.2">
      <c r="A137" s="68" t="s">
        <v>383</v>
      </c>
      <c r="B137" s="68"/>
      <c r="C137" s="10">
        <v>32</v>
      </c>
      <c r="D137" s="12">
        <v>0</v>
      </c>
      <c r="E137" s="12">
        <f t="shared" ref="E137:K137" si="18">SUM(E138:E141)</f>
        <v>0</v>
      </c>
      <c r="F137" s="12">
        <f t="shared" si="18"/>
        <v>0</v>
      </c>
      <c r="G137" s="12">
        <f t="shared" si="18"/>
        <v>0</v>
      </c>
      <c r="H137" s="12">
        <f t="shared" si="18"/>
        <v>0</v>
      </c>
      <c r="I137" s="12">
        <f t="shared" si="18"/>
        <v>0</v>
      </c>
      <c r="J137" s="12">
        <f t="shared" si="18"/>
        <v>0</v>
      </c>
      <c r="K137" s="12">
        <f t="shared" si="18"/>
        <v>0</v>
      </c>
    </row>
    <row r="138" spans="1:11" x14ac:dyDescent="0.2">
      <c r="A138" s="62" t="s">
        <v>200</v>
      </c>
      <c r="B138" s="62"/>
      <c r="C138" s="35" t="s">
        <v>201</v>
      </c>
      <c r="D138" s="3"/>
      <c r="E138" s="3"/>
      <c r="F138" s="3"/>
      <c r="G138" s="3"/>
      <c r="H138" s="3"/>
      <c r="I138" s="3"/>
      <c r="J138" s="3"/>
      <c r="K138" s="5"/>
    </row>
    <row r="139" spans="1:11" x14ac:dyDescent="0.2">
      <c r="A139" s="62" t="s">
        <v>202</v>
      </c>
      <c r="B139" s="62"/>
      <c r="C139" s="35" t="s">
        <v>203</v>
      </c>
      <c r="D139" s="3"/>
      <c r="E139" s="3"/>
      <c r="F139" s="3"/>
      <c r="G139" s="3"/>
      <c r="H139" s="3"/>
      <c r="I139" s="3"/>
      <c r="J139" s="3"/>
      <c r="K139" s="5"/>
    </row>
    <row r="140" spans="1:11" x14ac:dyDescent="0.2">
      <c r="A140" s="62" t="s">
        <v>204</v>
      </c>
      <c r="B140" s="62"/>
      <c r="C140" s="35" t="s">
        <v>205</v>
      </c>
      <c r="D140" s="3"/>
      <c r="E140" s="3"/>
      <c r="F140" s="3"/>
      <c r="G140" s="3"/>
      <c r="H140" s="3"/>
      <c r="I140" s="3"/>
      <c r="J140" s="3"/>
      <c r="K140" s="5"/>
    </row>
    <row r="141" spans="1:11" x14ac:dyDescent="0.2">
      <c r="A141" s="62" t="s">
        <v>206</v>
      </c>
      <c r="B141" s="62"/>
      <c r="C141" s="35" t="s">
        <v>207</v>
      </c>
      <c r="D141" s="3"/>
      <c r="E141" s="3"/>
      <c r="F141" s="3"/>
      <c r="G141" s="3"/>
      <c r="H141" s="3"/>
      <c r="I141" s="3"/>
      <c r="J141" s="3"/>
      <c r="K141" s="5"/>
    </row>
    <row r="142" spans="1:11" x14ac:dyDescent="0.2">
      <c r="A142" s="68" t="s">
        <v>384</v>
      </c>
      <c r="B142" s="68"/>
      <c r="C142" s="10">
        <v>33</v>
      </c>
      <c r="D142" s="12">
        <f>D136+D128-D134-D137</f>
        <v>6330.9000000000051</v>
      </c>
      <c r="E142" s="12">
        <f t="shared" ref="E142:J142" si="19">E136+E128-E134-E137</f>
        <v>3749</v>
      </c>
      <c r="F142" s="12">
        <f t="shared" si="19"/>
        <v>7386.4</v>
      </c>
      <c r="G142" s="12">
        <f>G136+G128-G134-G137</f>
        <v>7386.4</v>
      </c>
      <c r="H142" s="12">
        <f t="shared" si="19"/>
        <v>6826.5999999999995</v>
      </c>
      <c r="I142" s="12">
        <f t="shared" si="19"/>
        <v>6682.3</v>
      </c>
      <c r="J142" s="12">
        <f t="shared" si="19"/>
        <v>6685.3</v>
      </c>
      <c r="K142" s="12">
        <f>K136+K128-K134-K137</f>
        <v>7386.4000000000005</v>
      </c>
    </row>
    <row r="143" spans="1:11" x14ac:dyDescent="0.2">
      <c r="A143" s="74" t="s">
        <v>208</v>
      </c>
      <c r="B143" s="69"/>
      <c r="C143" s="69"/>
      <c r="D143" s="69"/>
      <c r="E143" s="69"/>
      <c r="F143" s="69"/>
      <c r="G143" s="69"/>
      <c r="H143" s="69"/>
      <c r="I143" s="69"/>
      <c r="J143" s="69"/>
      <c r="K143" s="70"/>
    </row>
    <row r="144" spans="1:11" ht="30.75" customHeight="1" x14ac:dyDescent="0.2">
      <c r="A144" s="68" t="s">
        <v>209</v>
      </c>
      <c r="B144" s="68"/>
      <c r="C144" s="10">
        <v>34</v>
      </c>
      <c r="D144" s="48">
        <f>SUM(D145:D150)</f>
        <v>77</v>
      </c>
      <c r="E144" s="48">
        <f t="shared" ref="E144:K144" si="20">SUM(E145:E150)</f>
        <v>86</v>
      </c>
      <c r="F144" s="12">
        <f t="shared" si="20"/>
        <v>86</v>
      </c>
      <c r="G144" s="12">
        <f t="shared" si="20"/>
        <v>86</v>
      </c>
      <c r="H144" s="12">
        <f t="shared" si="20"/>
        <v>19.5</v>
      </c>
      <c r="I144" s="12">
        <f t="shared" si="20"/>
        <v>21</v>
      </c>
      <c r="J144" s="12">
        <f t="shared" si="20"/>
        <v>22.5</v>
      </c>
      <c r="K144" s="12">
        <f t="shared" si="20"/>
        <v>23</v>
      </c>
    </row>
    <row r="145" spans="1:11" x14ac:dyDescent="0.2">
      <c r="A145" s="62" t="s">
        <v>210</v>
      </c>
      <c r="B145" s="62"/>
      <c r="C145" s="35" t="s">
        <v>211</v>
      </c>
      <c r="D145" s="47"/>
      <c r="E145" s="47"/>
      <c r="F145" s="3"/>
      <c r="G145" s="3"/>
      <c r="H145" s="3"/>
      <c r="I145" s="3"/>
      <c r="J145" s="3"/>
      <c r="K145" s="5"/>
    </row>
    <row r="146" spans="1:11" x14ac:dyDescent="0.2">
      <c r="A146" s="62" t="s">
        <v>212</v>
      </c>
      <c r="B146" s="62"/>
      <c r="C146" s="35" t="s">
        <v>213</v>
      </c>
      <c r="D146" s="47">
        <v>77</v>
      </c>
      <c r="E146" s="47">
        <v>86</v>
      </c>
      <c r="F146" s="3">
        <v>86</v>
      </c>
      <c r="G146" s="3">
        <f>SUM(H146:K146)</f>
        <v>86</v>
      </c>
      <c r="H146" s="3">
        <v>19.5</v>
      </c>
      <c r="I146" s="3">
        <v>21</v>
      </c>
      <c r="J146" s="3">
        <v>22.5</v>
      </c>
      <c r="K146" s="5">
        <v>23</v>
      </c>
    </row>
    <row r="147" spans="1:11" x14ac:dyDescent="0.2">
      <c r="A147" s="62" t="s">
        <v>214</v>
      </c>
      <c r="B147" s="62"/>
      <c r="C147" s="35" t="s">
        <v>215</v>
      </c>
      <c r="D147" s="20"/>
      <c r="E147" s="20"/>
      <c r="F147" s="21"/>
      <c r="G147" s="21"/>
      <c r="H147" s="21"/>
      <c r="I147" s="21"/>
      <c r="J147" s="21"/>
      <c r="K147" s="21"/>
    </row>
    <row r="148" spans="1:11" x14ac:dyDescent="0.2">
      <c r="A148" s="62" t="s">
        <v>216</v>
      </c>
      <c r="B148" s="62"/>
      <c r="C148" s="35" t="s">
        <v>217</v>
      </c>
      <c r="D148" s="47"/>
      <c r="E148" s="47"/>
      <c r="F148" s="3"/>
      <c r="G148" s="3"/>
      <c r="H148" s="3"/>
      <c r="I148" s="3"/>
      <c r="J148" s="3"/>
      <c r="K148" s="5"/>
    </row>
    <row r="149" spans="1:11" x14ac:dyDescent="0.2">
      <c r="A149" s="62" t="s">
        <v>218</v>
      </c>
      <c r="B149" s="62"/>
      <c r="C149" s="35" t="s">
        <v>219</v>
      </c>
      <c r="D149" s="47"/>
      <c r="E149" s="47"/>
      <c r="F149" s="3"/>
      <c r="G149" s="3"/>
      <c r="H149" s="3"/>
      <c r="I149" s="3"/>
      <c r="J149" s="3"/>
      <c r="K149" s="5"/>
    </row>
    <row r="150" spans="1:11" ht="13.5" x14ac:dyDescent="0.2">
      <c r="A150" s="62" t="s">
        <v>220</v>
      </c>
      <c r="B150" s="62"/>
      <c r="C150" s="35" t="s">
        <v>221</v>
      </c>
      <c r="D150" s="49"/>
      <c r="E150" s="49"/>
      <c r="F150" s="23"/>
      <c r="G150" s="23"/>
      <c r="H150" s="23"/>
      <c r="I150" s="23"/>
      <c r="J150" s="3"/>
      <c r="K150" s="5"/>
    </row>
    <row r="151" spans="1:11" ht="29.25" customHeight="1" x14ac:dyDescent="0.2">
      <c r="A151" s="68" t="s">
        <v>401</v>
      </c>
      <c r="B151" s="68"/>
      <c r="C151" s="10">
        <v>35</v>
      </c>
      <c r="D151" s="48">
        <f t="shared" ref="D151:K151" si="21">SUM(D152:D152)</f>
        <v>7127</v>
      </c>
      <c r="E151" s="48">
        <f t="shared" si="21"/>
        <v>7176</v>
      </c>
      <c r="F151" s="12">
        <f t="shared" si="21"/>
        <v>7176</v>
      </c>
      <c r="G151" s="12">
        <f t="shared" si="21"/>
        <v>7176</v>
      </c>
      <c r="H151" s="12">
        <f t="shared" si="21"/>
        <v>1744</v>
      </c>
      <c r="I151" s="12">
        <f t="shared" si="21"/>
        <v>1811.5</v>
      </c>
      <c r="J151" s="12">
        <f t="shared" si="21"/>
        <v>1766.5</v>
      </c>
      <c r="K151" s="12">
        <f t="shared" si="21"/>
        <v>1854</v>
      </c>
    </row>
    <row r="152" spans="1:11" x14ac:dyDescent="0.2">
      <c r="A152" s="62" t="s">
        <v>385</v>
      </c>
      <c r="B152" s="62"/>
      <c r="C152" s="35" t="s">
        <v>222</v>
      </c>
      <c r="D152" s="47">
        <v>7127</v>
      </c>
      <c r="E152" s="47">
        <v>7176</v>
      </c>
      <c r="F152" s="3">
        <v>7176</v>
      </c>
      <c r="G152" s="3">
        <f>SUM(H152:K152)</f>
        <v>7176</v>
      </c>
      <c r="H152" s="3">
        <v>1744</v>
      </c>
      <c r="I152" s="3">
        <v>1811.5</v>
      </c>
      <c r="J152" s="3">
        <v>1766.5</v>
      </c>
      <c r="K152" s="5">
        <v>1854</v>
      </c>
    </row>
    <row r="153" spans="1:11" x14ac:dyDescent="0.2">
      <c r="A153" s="68" t="s">
        <v>223</v>
      </c>
      <c r="B153" s="68"/>
      <c r="C153" s="10">
        <v>36</v>
      </c>
      <c r="D153" s="48">
        <f>SUM(D154:D155)</f>
        <v>9224.7999999999993</v>
      </c>
      <c r="E153" s="48">
        <f t="shared" ref="E153:K153" si="22">SUM(E154:E155)</f>
        <v>9249.5</v>
      </c>
      <c r="F153" s="12">
        <f t="shared" si="22"/>
        <v>10606.5</v>
      </c>
      <c r="G153" s="12">
        <f t="shared" si="22"/>
        <v>10606.5</v>
      </c>
      <c r="H153" s="12">
        <f t="shared" si="22"/>
        <v>2246.6999999999998</v>
      </c>
      <c r="I153" s="12">
        <f t="shared" si="22"/>
        <v>2350.2999999999997</v>
      </c>
      <c r="J153" s="12">
        <f t="shared" si="22"/>
        <v>2342.3000000000002</v>
      </c>
      <c r="K153" s="12">
        <f t="shared" si="22"/>
        <v>3667.2</v>
      </c>
    </row>
    <row r="154" spans="1:11" x14ac:dyDescent="0.2">
      <c r="A154" s="62" t="s">
        <v>224</v>
      </c>
      <c r="B154" s="62"/>
      <c r="C154" s="35" t="s">
        <v>225</v>
      </c>
      <c r="D154" s="47">
        <v>8497.7999999999993</v>
      </c>
      <c r="E154" s="47">
        <v>8654.5</v>
      </c>
      <c r="F154" s="3">
        <v>8654.5</v>
      </c>
      <c r="G154" s="3">
        <f>SUM(H154:K154)</f>
        <v>8654.5</v>
      </c>
      <c r="H154" s="3">
        <v>2101.6999999999998</v>
      </c>
      <c r="I154" s="3">
        <v>2199.6999999999998</v>
      </c>
      <c r="J154" s="3">
        <v>2195.4</v>
      </c>
      <c r="K154" s="5">
        <v>2157.6999999999998</v>
      </c>
    </row>
    <row r="155" spans="1:11" x14ac:dyDescent="0.2">
      <c r="A155" s="62" t="s">
        <v>226</v>
      </c>
      <c r="B155" s="62"/>
      <c r="C155" s="35" t="s">
        <v>227</v>
      </c>
      <c r="D155" s="47">
        <v>727</v>
      </c>
      <c r="E155" s="47">
        <v>595</v>
      </c>
      <c r="F155" s="3">
        <v>1952</v>
      </c>
      <c r="G155" s="3">
        <f>SUM(H155:K155)</f>
        <v>1952</v>
      </c>
      <c r="H155" s="3">
        <v>145</v>
      </c>
      <c r="I155" s="3">
        <v>150.6</v>
      </c>
      <c r="J155" s="3">
        <v>146.9</v>
      </c>
      <c r="K155" s="5">
        <v>1509.5</v>
      </c>
    </row>
    <row r="156" spans="1:11" x14ac:dyDescent="0.2">
      <c r="A156" s="68" t="s">
        <v>228</v>
      </c>
      <c r="B156" s="68"/>
      <c r="C156" s="10">
        <v>37</v>
      </c>
      <c r="D156" s="48">
        <f>D157+D160</f>
        <v>0</v>
      </c>
      <c r="E156" s="48">
        <f t="shared" ref="E156:K156" si="23">E157+E160</f>
        <v>0</v>
      </c>
      <c r="F156" s="12">
        <f t="shared" si="23"/>
        <v>0</v>
      </c>
      <c r="G156" s="12">
        <f t="shared" si="23"/>
        <v>0</v>
      </c>
      <c r="H156" s="12">
        <f t="shared" si="23"/>
        <v>0</v>
      </c>
      <c r="I156" s="12">
        <f t="shared" si="23"/>
        <v>0</v>
      </c>
      <c r="J156" s="12">
        <f t="shared" si="23"/>
        <v>0</v>
      </c>
      <c r="K156" s="12">
        <f t="shared" si="23"/>
        <v>0</v>
      </c>
    </row>
    <row r="157" spans="1:11" ht="26.25" customHeight="1" x14ac:dyDescent="0.2">
      <c r="A157" s="75" t="s">
        <v>229</v>
      </c>
      <c r="B157" s="75"/>
      <c r="C157" s="36" t="s">
        <v>230</v>
      </c>
      <c r="D157" s="49">
        <f>SUM(D158:D159)</f>
        <v>0</v>
      </c>
      <c r="E157" s="49">
        <f t="shared" ref="E157:K157" si="24">SUM(E158:E159)</f>
        <v>0</v>
      </c>
      <c r="F157" s="23">
        <f t="shared" si="24"/>
        <v>0</v>
      </c>
      <c r="G157" s="23">
        <f t="shared" si="24"/>
        <v>0</v>
      </c>
      <c r="H157" s="23">
        <f t="shared" si="24"/>
        <v>0</v>
      </c>
      <c r="I157" s="23">
        <f t="shared" si="24"/>
        <v>0</v>
      </c>
      <c r="J157" s="23">
        <f t="shared" si="24"/>
        <v>0</v>
      </c>
      <c r="K157" s="23">
        <f t="shared" si="24"/>
        <v>0</v>
      </c>
    </row>
    <row r="158" spans="1:11" x14ac:dyDescent="0.2">
      <c r="A158" s="62" t="s">
        <v>231</v>
      </c>
      <c r="B158" s="62"/>
      <c r="C158" s="35" t="s">
        <v>232</v>
      </c>
      <c r="D158" s="47"/>
      <c r="E158" s="47"/>
      <c r="F158" s="3"/>
      <c r="G158" s="3"/>
      <c r="H158" s="3"/>
      <c r="I158" s="3"/>
      <c r="J158" s="3"/>
      <c r="K158" s="5"/>
    </row>
    <row r="159" spans="1:11" x14ac:dyDescent="0.2">
      <c r="A159" s="62" t="s">
        <v>233</v>
      </c>
      <c r="B159" s="62"/>
      <c r="C159" s="35" t="s">
        <v>234</v>
      </c>
      <c r="D159" s="47"/>
      <c r="E159" s="47"/>
      <c r="F159" s="3"/>
      <c r="G159" s="3"/>
      <c r="H159" s="3"/>
      <c r="I159" s="3"/>
      <c r="J159" s="3"/>
      <c r="K159" s="5"/>
    </row>
    <row r="160" spans="1:11" ht="27.75" customHeight="1" x14ac:dyDescent="0.2">
      <c r="A160" s="75" t="s">
        <v>235</v>
      </c>
      <c r="B160" s="75"/>
      <c r="C160" s="36" t="s">
        <v>236</v>
      </c>
      <c r="D160" s="49">
        <f>SUM(D161:D162)</f>
        <v>0</v>
      </c>
      <c r="E160" s="49">
        <f t="shared" ref="E160:K160" si="25">SUM(E161:E162)</f>
        <v>0</v>
      </c>
      <c r="F160" s="23">
        <f t="shared" si="25"/>
        <v>0</v>
      </c>
      <c r="G160" s="23">
        <f t="shared" si="25"/>
        <v>0</v>
      </c>
      <c r="H160" s="23">
        <f t="shared" si="25"/>
        <v>0</v>
      </c>
      <c r="I160" s="23">
        <f t="shared" si="25"/>
        <v>0</v>
      </c>
      <c r="J160" s="23">
        <f t="shared" si="25"/>
        <v>0</v>
      </c>
      <c r="K160" s="23">
        <f t="shared" si="25"/>
        <v>0</v>
      </c>
    </row>
    <row r="161" spans="1:11" x14ac:dyDescent="0.2">
      <c r="A161" s="62" t="s">
        <v>231</v>
      </c>
      <c r="B161" s="62"/>
      <c r="C161" s="35" t="s">
        <v>237</v>
      </c>
      <c r="D161" s="47"/>
      <c r="E161" s="47"/>
      <c r="F161" s="3"/>
      <c r="G161" s="3"/>
      <c r="H161" s="3"/>
      <c r="I161" s="3"/>
      <c r="J161" s="3"/>
      <c r="K161" s="5"/>
    </row>
    <row r="162" spans="1:11" x14ac:dyDescent="0.2">
      <c r="A162" s="62" t="s">
        <v>233</v>
      </c>
      <c r="B162" s="62"/>
      <c r="C162" s="35" t="s">
        <v>238</v>
      </c>
      <c r="D162" s="47"/>
      <c r="E162" s="47"/>
      <c r="F162" s="3"/>
      <c r="G162" s="3"/>
      <c r="H162" s="3"/>
      <c r="I162" s="3"/>
      <c r="J162" s="3"/>
      <c r="K162" s="5"/>
    </row>
    <row r="163" spans="1:11" x14ac:dyDescent="0.2">
      <c r="A163" s="68" t="s">
        <v>239</v>
      </c>
      <c r="B163" s="68"/>
      <c r="C163" s="10">
        <v>38</v>
      </c>
      <c r="D163" s="48">
        <f t="shared" ref="D163:K163" si="26">D156+D153+D151+D144</f>
        <v>16428.8</v>
      </c>
      <c r="E163" s="48">
        <f t="shared" si="26"/>
        <v>16511.5</v>
      </c>
      <c r="F163" s="12">
        <f t="shared" si="26"/>
        <v>17868.5</v>
      </c>
      <c r="G163" s="12">
        <f t="shared" si="26"/>
        <v>17868.5</v>
      </c>
      <c r="H163" s="12">
        <f t="shared" si="26"/>
        <v>4010.2</v>
      </c>
      <c r="I163" s="12">
        <f t="shared" si="26"/>
        <v>4182.7999999999993</v>
      </c>
      <c r="J163" s="12">
        <f t="shared" si="26"/>
        <v>4131.3</v>
      </c>
      <c r="K163" s="12">
        <f t="shared" si="26"/>
        <v>5544.2</v>
      </c>
    </row>
    <row r="164" spans="1:11" x14ac:dyDescent="0.2">
      <c r="A164" s="74" t="s">
        <v>240</v>
      </c>
      <c r="B164" s="69"/>
      <c r="C164" s="69"/>
      <c r="D164" s="69"/>
      <c r="E164" s="69"/>
      <c r="F164" s="69"/>
      <c r="G164" s="69"/>
      <c r="H164" s="69"/>
      <c r="I164" s="69"/>
      <c r="J164" s="69"/>
      <c r="K164" s="70"/>
    </row>
    <row r="165" spans="1:11" x14ac:dyDescent="0.2">
      <c r="A165" s="62" t="s">
        <v>241</v>
      </c>
      <c r="B165" s="62"/>
      <c r="C165" s="10">
        <v>39</v>
      </c>
      <c r="D165" s="48">
        <v>1683.5</v>
      </c>
      <c r="E165" s="51"/>
      <c r="F165" s="12">
        <v>2001</v>
      </c>
      <c r="G165" s="12">
        <v>2001</v>
      </c>
      <c r="H165" s="51"/>
      <c r="I165" s="51"/>
      <c r="J165" s="51"/>
      <c r="K165" s="51"/>
    </row>
    <row r="166" spans="1:11" x14ac:dyDescent="0.2">
      <c r="A166" s="62" t="s">
        <v>242</v>
      </c>
      <c r="B166" s="62"/>
      <c r="C166" s="10">
        <v>40</v>
      </c>
      <c r="D166" s="20">
        <v>317.8</v>
      </c>
      <c r="E166" s="20"/>
      <c r="F166" s="3">
        <v>699</v>
      </c>
      <c r="G166" s="3">
        <v>699</v>
      </c>
      <c r="H166" s="20"/>
      <c r="I166" s="20"/>
      <c r="J166" s="20"/>
      <c r="K166" s="20"/>
    </row>
    <row r="167" spans="1:11" x14ac:dyDescent="0.2">
      <c r="A167" s="62" t="s">
        <v>243</v>
      </c>
      <c r="B167" s="62"/>
      <c r="C167" s="35" t="s">
        <v>244</v>
      </c>
      <c r="D167" s="47">
        <v>-37.700000000000003</v>
      </c>
      <c r="E167" s="50"/>
      <c r="F167" s="3"/>
      <c r="G167" s="3"/>
      <c r="H167" s="50"/>
      <c r="I167" s="50"/>
      <c r="J167" s="50"/>
      <c r="K167" s="50"/>
    </row>
    <row r="168" spans="1:11" x14ac:dyDescent="0.2">
      <c r="A168" s="62" t="s">
        <v>245</v>
      </c>
      <c r="B168" s="62"/>
      <c r="C168" s="10">
        <v>41</v>
      </c>
      <c r="D168" s="21"/>
      <c r="E168" s="20"/>
      <c r="F168" s="3"/>
      <c r="G168" s="3"/>
      <c r="H168" s="20"/>
      <c r="I168" s="20"/>
      <c r="J168" s="20"/>
      <c r="K168" s="20"/>
    </row>
    <row r="169" spans="1:11" x14ac:dyDescent="0.2">
      <c r="A169" s="62" t="s">
        <v>246</v>
      </c>
      <c r="B169" s="62"/>
      <c r="C169" s="10">
        <v>42</v>
      </c>
      <c r="D169" s="21"/>
      <c r="E169" s="20"/>
      <c r="F169" s="3"/>
      <c r="G169" s="3"/>
      <c r="H169" s="20"/>
      <c r="I169" s="20"/>
      <c r="J169" s="20"/>
      <c r="K169" s="20"/>
    </row>
    <row r="170" spans="1:11" x14ac:dyDescent="0.2">
      <c r="A170" s="62" t="s">
        <v>247</v>
      </c>
      <c r="B170" s="62"/>
      <c r="C170" s="10">
        <v>43</v>
      </c>
      <c r="D170" s="12">
        <f>D166+D168+D169</f>
        <v>317.8</v>
      </c>
      <c r="E170" s="24">
        <f>E166+E168+E169</f>
        <v>0</v>
      </c>
      <c r="F170" s="12">
        <f>F166+F168+F169</f>
        <v>699</v>
      </c>
      <c r="G170" s="12">
        <f t="shared" ref="G170:K170" si="27">G166+G168+G169</f>
        <v>699</v>
      </c>
      <c r="H170" s="24">
        <f t="shared" si="27"/>
        <v>0</v>
      </c>
      <c r="I170" s="24">
        <f t="shared" si="27"/>
        <v>0</v>
      </c>
      <c r="J170" s="24">
        <f t="shared" si="27"/>
        <v>0</v>
      </c>
      <c r="K170" s="24">
        <f t="shared" si="27"/>
        <v>0</v>
      </c>
    </row>
    <row r="171" spans="1:11" ht="24.75" customHeight="1" x14ac:dyDescent="0.2">
      <c r="A171" s="62" t="s">
        <v>411</v>
      </c>
      <c r="B171" s="62"/>
      <c r="C171" s="10">
        <v>44</v>
      </c>
      <c r="D171" s="12">
        <v>355.5</v>
      </c>
      <c r="E171" s="24">
        <f t="shared" ref="E171:K171" si="28">E172-E173</f>
        <v>0</v>
      </c>
      <c r="F171" s="52">
        <f>F172-F173</f>
        <v>699</v>
      </c>
      <c r="G171" s="52">
        <f t="shared" si="28"/>
        <v>699</v>
      </c>
      <c r="H171" s="24">
        <f t="shared" si="28"/>
        <v>0</v>
      </c>
      <c r="I171" s="24">
        <f t="shared" si="28"/>
        <v>0</v>
      </c>
      <c r="J171" s="24">
        <f t="shared" si="28"/>
        <v>0</v>
      </c>
      <c r="K171" s="24">
        <f t="shared" si="28"/>
        <v>0</v>
      </c>
    </row>
    <row r="172" spans="1:11" x14ac:dyDescent="0.2">
      <c r="A172" s="62" t="s">
        <v>248</v>
      </c>
      <c r="B172" s="62"/>
      <c r="C172" s="35" t="s">
        <v>249</v>
      </c>
      <c r="D172" s="3">
        <v>1935.2</v>
      </c>
      <c r="E172" s="50"/>
      <c r="F172" s="15">
        <v>69670</v>
      </c>
      <c r="G172" s="15">
        <v>69670</v>
      </c>
      <c r="H172" s="50"/>
      <c r="I172" s="50"/>
      <c r="J172" s="50"/>
      <c r="K172" s="50"/>
    </row>
    <row r="173" spans="1:11" x14ac:dyDescent="0.2">
      <c r="A173" s="62" t="s">
        <v>250</v>
      </c>
      <c r="B173" s="62"/>
      <c r="C173" s="35" t="s">
        <v>251</v>
      </c>
      <c r="D173" s="15">
        <v>1579.7</v>
      </c>
      <c r="E173" s="20">
        <f t="shared" ref="E173:K173" si="29">SUM(E174:E175)</f>
        <v>0</v>
      </c>
      <c r="F173" s="15">
        <v>68971</v>
      </c>
      <c r="G173" s="15">
        <v>68971</v>
      </c>
      <c r="H173" s="20">
        <f t="shared" si="29"/>
        <v>0</v>
      </c>
      <c r="I173" s="20">
        <f t="shared" si="29"/>
        <v>0</v>
      </c>
      <c r="J173" s="20">
        <f t="shared" si="29"/>
        <v>0</v>
      </c>
      <c r="K173" s="20">
        <f t="shared" si="29"/>
        <v>0</v>
      </c>
    </row>
    <row r="174" spans="1:11" x14ac:dyDescent="0.2">
      <c r="A174" s="62" t="s">
        <v>252</v>
      </c>
      <c r="B174" s="62"/>
      <c r="C174" s="35" t="s">
        <v>253</v>
      </c>
      <c r="D174" s="15"/>
      <c r="E174" s="20"/>
      <c r="F174" s="15"/>
      <c r="G174" s="15"/>
      <c r="H174" s="20"/>
      <c r="I174" s="20"/>
      <c r="J174" s="20"/>
      <c r="K174" s="20"/>
    </row>
    <row r="175" spans="1:11" x14ac:dyDescent="0.2">
      <c r="A175" s="62" t="s">
        <v>254</v>
      </c>
      <c r="B175" s="62"/>
      <c r="C175" s="35" t="s">
        <v>255</v>
      </c>
      <c r="D175" s="15">
        <v>1579.7</v>
      </c>
      <c r="E175" s="20"/>
      <c r="F175" s="15">
        <v>68971</v>
      </c>
      <c r="G175" s="15">
        <v>68971</v>
      </c>
      <c r="H175" s="20"/>
      <c r="I175" s="20"/>
      <c r="J175" s="20"/>
      <c r="K175" s="20"/>
    </row>
    <row r="176" spans="1:11" x14ac:dyDescent="0.2">
      <c r="A176" s="62" t="s">
        <v>256</v>
      </c>
      <c r="B176" s="62"/>
      <c r="C176" s="10">
        <v>45</v>
      </c>
      <c r="D176" s="15"/>
      <c r="E176" s="20"/>
      <c r="F176" s="15"/>
      <c r="G176" s="15"/>
      <c r="H176" s="20"/>
      <c r="I176" s="20"/>
      <c r="J176" s="20"/>
      <c r="K176" s="20"/>
    </row>
    <row r="177" spans="1:11" x14ac:dyDescent="0.2">
      <c r="A177" s="62" t="s">
        <v>257</v>
      </c>
      <c r="B177" s="62"/>
      <c r="C177" s="10">
        <v>46</v>
      </c>
      <c r="D177" s="12">
        <f>D165+D170+D176</f>
        <v>2001.3</v>
      </c>
      <c r="E177" s="24">
        <f>E165+E170+E176</f>
        <v>0</v>
      </c>
      <c r="F177" s="52">
        <f>F165+F170+F176</f>
        <v>2700</v>
      </c>
      <c r="G177" s="52">
        <f t="shared" ref="G177:K177" si="30">G165+G170+G176</f>
        <v>2700</v>
      </c>
      <c r="H177" s="24">
        <f t="shared" si="30"/>
        <v>0</v>
      </c>
      <c r="I177" s="24">
        <f t="shared" si="30"/>
        <v>0</v>
      </c>
      <c r="J177" s="24">
        <f t="shared" si="30"/>
        <v>0</v>
      </c>
      <c r="K177" s="24">
        <f t="shared" si="30"/>
        <v>0</v>
      </c>
    </row>
    <row r="178" spans="1:11" x14ac:dyDescent="0.2">
      <c r="A178" s="74" t="s">
        <v>258</v>
      </c>
      <c r="B178" s="69"/>
      <c r="C178" s="69"/>
      <c r="D178" s="69"/>
      <c r="E178" s="69"/>
      <c r="F178" s="69"/>
      <c r="G178" s="69"/>
      <c r="H178" s="69"/>
      <c r="I178" s="69"/>
      <c r="J178" s="69"/>
      <c r="K178" s="70"/>
    </row>
    <row r="179" spans="1:11" x14ac:dyDescent="0.2">
      <c r="A179" s="62" t="s">
        <v>259</v>
      </c>
      <c r="B179" s="62"/>
      <c r="C179" s="19">
        <v>47</v>
      </c>
      <c r="D179" s="3">
        <v>5154.6000000000004</v>
      </c>
      <c r="E179" s="3">
        <v>6415</v>
      </c>
      <c r="F179" s="3">
        <f t="shared" ref="F179:K179" si="31">F180+F181</f>
        <v>6240</v>
      </c>
      <c r="G179" s="3">
        <f t="shared" si="31"/>
        <v>6240</v>
      </c>
      <c r="H179" s="3">
        <f t="shared" si="31"/>
        <v>1460</v>
      </c>
      <c r="I179" s="3">
        <f t="shared" si="31"/>
        <v>1632.5</v>
      </c>
      <c r="J179" s="3">
        <f t="shared" si="31"/>
        <v>1570</v>
      </c>
      <c r="K179" s="3">
        <f t="shared" si="31"/>
        <v>1577.5</v>
      </c>
    </row>
    <row r="180" spans="1:11" x14ac:dyDescent="0.2">
      <c r="A180" s="76" t="s">
        <v>260</v>
      </c>
      <c r="B180" s="76"/>
      <c r="C180" s="35" t="s">
        <v>261</v>
      </c>
      <c r="D180" s="3">
        <v>4695.7</v>
      </c>
      <c r="E180" s="3">
        <v>5925</v>
      </c>
      <c r="F180" s="3">
        <v>5750</v>
      </c>
      <c r="G180" s="3">
        <f t="shared" ref="G180:G185" si="32">SUM(H180:K180)</f>
        <v>5750</v>
      </c>
      <c r="H180" s="3">
        <v>1350</v>
      </c>
      <c r="I180" s="3">
        <v>1512.5</v>
      </c>
      <c r="J180" s="3">
        <v>1450</v>
      </c>
      <c r="K180" s="5">
        <v>1437.5</v>
      </c>
    </row>
    <row r="181" spans="1:11" x14ac:dyDescent="0.2">
      <c r="A181" s="76" t="s">
        <v>262</v>
      </c>
      <c r="B181" s="76"/>
      <c r="C181" s="35" t="s">
        <v>263</v>
      </c>
      <c r="D181" s="3">
        <v>458.9</v>
      </c>
      <c r="E181" s="3">
        <v>490</v>
      </c>
      <c r="F181" s="3">
        <v>490</v>
      </c>
      <c r="G181" s="3">
        <f t="shared" si="32"/>
        <v>490</v>
      </c>
      <c r="H181" s="3">
        <v>110</v>
      </c>
      <c r="I181" s="3">
        <v>120</v>
      </c>
      <c r="J181" s="3">
        <v>120</v>
      </c>
      <c r="K181" s="5">
        <v>140</v>
      </c>
    </row>
    <row r="182" spans="1:11" x14ac:dyDescent="0.2">
      <c r="A182" s="62" t="s">
        <v>264</v>
      </c>
      <c r="B182" s="62"/>
      <c r="C182" s="19">
        <v>48</v>
      </c>
      <c r="D182" s="3">
        <v>39306.800000000003</v>
      </c>
      <c r="E182" s="3">
        <v>40200</v>
      </c>
      <c r="F182" s="3">
        <v>40500</v>
      </c>
      <c r="G182" s="3">
        <f t="shared" si="32"/>
        <v>40500</v>
      </c>
      <c r="H182" s="3">
        <v>9800</v>
      </c>
      <c r="I182" s="3">
        <v>10175</v>
      </c>
      <c r="J182" s="3">
        <v>9925</v>
      </c>
      <c r="K182" s="3">
        <v>10600</v>
      </c>
    </row>
    <row r="183" spans="1:11" x14ac:dyDescent="0.2">
      <c r="A183" s="62" t="s">
        <v>265</v>
      </c>
      <c r="B183" s="62"/>
      <c r="C183" s="19">
        <v>49</v>
      </c>
      <c r="D183" s="3">
        <v>8497.7999999999993</v>
      </c>
      <c r="E183" s="3">
        <v>8654.5</v>
      </c>
      <c r="F183" s="3">
        <v>8910</v>
      </c>
      <c r="G183" s="3">
        <f t="shared" si="32"/>
        <v>8910</v>
      </c>
      <c r="H183" s="3">
        <v>2101.6999999999998</v>
      </c>
      <c r="I183" s="3">
        <v>2199.6999999999998</v>
      </c>
      <c r="J183" s="3">
        <v>2195.4</v>
      </c>
      <c r="K183" s="5">
        <v>2413.1999999999998</v>
      </c>
    </row>
    <row r="184" spans="1:11" x14ac:dyDescent="0.2">
      <c r="A184" s="62" t="s">
        <v>266</v>
      </c>
      <c r="B184" s="62"/>
      <c r="C184" s="19">
        <v>50</v>
      </c>
      <c r="D184" s="3">
        <v>3968.7</v>
      </c>
      <c r="E184" s="3">
        <v>3640</v>
      </c>
      <c r="F184" s="3">
        <v>5072</v>
      </c>
      <c r="G184" s="3">
        <f t="shared" si="32"/>
        <v>5072</v>
      </c>
      <c r="H184" s="3">
        <v>890</v>
      </c>
      <c r="I184" s="3">
        <v>890</v>
      </c>
      <c r="J184" s="3">
        <v>930</v>
      </c>
      <c r="K184" s="5">
        <v>2362</v>
      </c>
    </row>
    <row r="185" spans="1:11" x14ac:dyDescent="0.2">
      <c r="A185" s="62" t="s">
        <v>267</v>
      </c>
      <c r="B185" s="62"/>
      <c r="C185" s="19">
        <v>51</v>
      </c>
      <c r="D185" s="3">
        <v>10660.1</v>
      </c>
      <c r="E185" s="3">
        <v>13597.2</v>
      </c>
      <c r="F185" s="3">
        <v>11517</v>
      </c>
      <c r="G185" s="3">
        <f t="shared" si="32"/>
        <v>11517</v>
      </c>
      <c r="H185" s="3">
        <v>3625.1</v>
      </c>
      <c r="I185" s="3">
        <v>2897</v>
      </c>
      <c r="J185" s="3">
        <v>3144.1</v>
      </c>
      <c r="K185" s="5">
        <v>1850.8</v>
      </c>
    </row>
    <row r="186" spans="1:11" x14ac:dyDescent="0.2">
      <c r="A186" s="68" t="s">
        <v>268</v>
      </c>
      <c r="B186" s="68"/>
      <c r="C186" s="10">
        <v>52</v>
      </c>
      <c r="D186" s="12">
        <f>SUM(D182:D185)+D179</f>
        <v>67588</v>
      </c>
      <c r="E186" s="12">
        <f t="shared" ref="E186:J186" si="33">SUM(E182:E185)+E179</f>
        <v>72506.7</v>
      </c>
      <c r="F186" s="12">
        <f t="shared" si="33"/>
        <v>72239</v>
      </c>
      <c r="G186" s="12">
        <f t="shared" si="33"/>
        <v>72239</v>
      </c>
      <c r="H186" s="12">
        <f t="shared" si="33"/>
        <v>17876.8</v>
      </c>
      <c r="I186" s="12">
        <f t="shared" si="33"/>
        <v>17794.2</v>
      </c>
      <c r="J186" s="12">
        <f t="shared" si="33"/>
        <v>17764.5</v>
      </c>
      <c r="K186" s="12">
        <f>SUM(K182:K185)+K179</f>
        <v>18803.5</v>
      </c>
    </row>
    <row r="187" spans="1:11" x14ac:dyDescent="0.2">
      <c r="A187" s="74" t="s">
        <v>269</v>
      </c>
      <c r="B187" s="69"/>
      <c r="C187" s="69"/>
      <c r="D187" s="69"/>
      <c r="E187" s="69"/>
      <c r="F187" s="69"/>
      <c r="G187" s="69"/>
      <c r="H187" s="69"/>
      <c r="I187" s="69"/>
      <c r="J187" s="69"/>
      <c r="K187" s="70"/>
    </row>
    <row r="188" spans="1:11" x14ac:dyDescent="0.2">
      <c r="A188" s="68" t="s">
        <v>270</v>
      </c>
      <c r="B188" s="68"/>
      <c r="C188" s="10">
        <v>53</v>
      </c>
      <c r="D188" s="12">
        <f>SUM(D189:D195)</f>
        <v>22683.1</v>
      </c>
      <c r="E188" s="12">
        <f t="shared" ref="E188:K188" si="34">SUM(E189:E195)</f>
        <v>8200</v>
      </c>
      <c r="F188" s="12">
        <f t="shared" si="34"/>
        <v>34709</v>
      </c>
      <c r="G188" s="12">
        <f t="shared" si="34"/>
        <v>34709</v>
      </c>
      <c r="H188" s="12">
        <f t="shared" si="34"/>
        <v>700</v>
      </c>
      <c r="I188" s="12">
        <f t="shared" si="34"/>
        <v>2500</v>
      </c>
      <c r="J188" s="12">
        <f t="shared" si="34"/>
        <v>3400</v>
      </c>
      <c r="K188" s="12">
        <f t="shared" si="34"/>
        <v>29709</v>
      </c>
    </row>
    <row r="189" spans="1:11" x14ac:dyDescent="0.2">
      <c r="A189" s="62" t="s">
        <v>271</v>
      </c>
      <c r="B189" s="62"/>
      <c r="C189" s="35" t="s">
        <v>272</v>
      </c>
      <c r="D189" s="3">
        <v>815</v>
      </c>
      <c r="E189" s="3"/>
      <c r="F189" s="3">
        <v>28109</v>
      </c>
      <c r="G189" s="3">
        <f>SUM(H189:K189)</f>
        <v>28109</v>
      </c>
      <c r="H189" s="3"/>
      <c r="I189" s="3"/>
      <c r="J189" s="3"/>
      <c r="K189" s="5">
        <v>28109</v>
      </c>
    </row>
    <row r="190" spans="1:11" x14ac:dyDescent="0.2">
      <c r="A190" s="62" t="s">
        <v>273</v>
      </c>
      <c r="B190" s="62"/>
      <c r="C190" s="35" t="s">
        <v>274</v>
      </c>
      <c r="D190" s="3">
        <v>13370.8</v>
      </c>
      <c r="E190" s="3">
        <v>2000</v>
      </c>
      <c r="F190" s="3">
        <v>1450</v>
      </c>
      <c r="G190" s="3">
        <v>1450</v>
      </c>
      <c r="H190" s="3">
        <v>250</v>
      </c>
      <c r="I190" s="3">
        <v>900</v>
      </c>
      <c r="J190" s="3">
        <v>300</v>
      </c>
      <c r="K190" s="5">
        <v>550</v>
      </c>
    </row>
    <row r="191" spans="1:11" x14ac:dyDescent="0.2">
      <c r="A191" s="62" t="s">
        <v>275</v>
      </c>
      <c r="B191" s="62"/>
      <c r="C191" s="35" t="s">
        <v>276</v>
      </c>
      <c r="D191" s="3">
        <v>2365.1</v>
      </c>
      <c r="E191" s="3">
        <v>2200</v>
      </c>
      <c r="F191" s="3">
        <v>1650</v>
      </c>
      <c r="G191" s="3">
        <v>1650</v>
      </c>
      <c r="H191" s="3">
        <v>450</v>
      </c>
      <c r="I191" s="3">
        <v>600</v>
      </c>
      <c r="J191" s="3">
        <v>600</v>
      </c>
      <c r="K191" s="5">
        <v>550</v>
      </c>
    </row>
    <row r="192" spans="1:11" x14ac:dyDescent="0.2">
      <c r="A192" s="62" t="s">
        <v>277</v>
      </c>
      <c r="B192" s="62"/>
      <c r="C192" s="35" t="s">
        <v>278</v>
      </c>
      <c r="D192" s="3"/>
      <c r="E192" s="3"/>
      <c r="F192" s="3"/>
      <c r="G192" s="3"/>
      <c r="H192" s="3"/>
      <c r="I192" s="3"/>
      <c r="J192" s="3"/>
      <c r="K192" s="5"/>
    </row>
    <row r="193" spans="1:11" ht="26.25" customHeight="1" x14ac:dyDescent="0.2">
      <c r="A193" s="62" t="s">
        <v>279</v>
      </c>
      <c r="B193" s="62"/>
      <c r="C193" s="35" t="s">
        <v>280</v>
      </c>
      <c r="D193" s="3"/>
      <c r="E193" s="3"/>
      <c r="F193" s="3"/>
      <c r="G193" s="3"/>
      <c r="H193" s="3"/>
      <c r="I193" s="3"/>
      <c r="J193" s="3"/>
      <c r="K193" s="14"/>
    </row>
    <row r="194" spans="1:11" x14ac:dyDescent="0.2">
      <c r="A194" s="62" t="s">
        <v>281</v>
      </c>
      <c r="B194" s="62"/>
      <c r="C194" s="35" t="s">
        <v>282</v>
      </c>
      <c r="D194" s="3"/>
      <c r="E194" s="3"/>
      <c r="F194" s="3"/>
      <c r="G194" s="3"/>
      <c r="H194" s="3"/>
      <c r="I194" s="3"/>
      <c r="J194" s="3"/>
      <c r="K194" s="5"/>
    </row>
    <row r="195" spans="1:11" x14ac:dyDescent="0.2">
      <c r="A195" s="62" t="s">
        <v>283</v>
      </c>
      <c r="B195" s="62"/>
      <c r="C195" s="35" t="s">
        <v>284</v>
      </c>
      <c r="D195" s="3">
        <v>6132.2</v>
      </c>
      <c r="E195" s="3">
        <v>4000</v>
      </c>
      <c r="F195" s="3">
        <v>3500</v>
      </c>
      <c r="G195" s="3">
        <v>3500</v>
      </c>
      <c r="H195" s="3"/>
      <c r="I195" s="3">
        <v>1000</v>
      </c>
      <c r="J195" s="3">
        <v>2500</v>
      </c>
      <c r="K195" s="5">
        <v>500</v>
      </c>
    </row>
    <row r="196" spans="1:11" x14ac:dyDescent="0.2">
      <c r="A196" s="68" t="s">
        <v>285</v>
      </c>
      <c r="B196" s="68"/>
      <c r="C196" s="10">
        <v>54</v>
      </c>
      <c r="D196" s="12">
        <f>SUM(D197:D200)</f>
        <v>22683.1</v>
      </c>
      <c r="E196" s="12">
        <f t="shared" ref="E196:K196" si="35">SUM(E197:E200)</f>
        <v>8200</v>
      </c>
      <c r="F196" s="12">
        <f t="shared" si="35"/>
        <v>34709</v>
      </c>
      <c r="G196" s="12">
        <f t="shared" si="35"/>
        <v>34709</v>
      </c>
      <c r="H196" s="12">
        <f t="shared" si="35"/>
        <v>700</v>
      </c>
      <c r="I196" s="12">
        <f t="shared" si="35"/>
        <v>2500</v>
      </c>
      <c r="J196" s="12">
        <f t="shared" si="35"/>
        <v>3400</v>
      </c>
      <c r="K196" s="12">
        <f t="shared" si="35"/>
        <v>29709</v>
      </c>
    </row>
    <row r="197" spans="1:11" x14ac:dyDescent="0.2">
      <c r="A197" s="62" t="s">
        <v>286</v>
      </c>
      <c r="B197" s="62"/>
      <c r="C197" s="35" t="s">
        <v>287</v>
      </c>
      <c r="D197" s="3"/>
      <c r="E197" s="3"/>
      <c r="F197" s="3"/>
      <c r="G197" s="3"/>
      <c r="H197" s="3"/>
      <c r="I197" s="3"/>
      <c r="J197" s="3"/>
      <c r="K197" s="5"/>
    </row>
    <row r="198" spans="1:11" x14ac:dyDescent="0.2">
      <c r="A198" s="62" t="s">
        <v>288</v>
      </c>
      <c r="B198" s="62"/>
      <c r="C198" s="35" t="s">
        <v>289</v>
      </c>
      <c r="D198" s="3">
        <v>4169.1000000000004</v>
      </c>
      <c r="E198" s="3">
        <v>4000</v>
      </c>
      <c r="F198" s="3">
        <v>3500</v>
      </c>
      <c r="G198" s="3">
        <v>3500</v>
      </c>
      <c r="H198" s="3"/>
      <c r="I198" s="3">
        <v>1000</v>
      </c>
      <c r="J198" s="3">
        <v>2500</v>
      </c>
      <c r="K198" s="5">
        <v>500</v>
      </c>
    </row>
    <row r="199" spans="1:11" x14ac:dyDescent="0.2">
      <c r="A199" s="62" t="s">
        <v>290</v>
      </c>
      <c r="B199" s="62"/>
      <c r="C199" s="35" t="s">
        <v>291</v>
      </c>
      <c r="D199" s="3"/>
      <c r="E199" s="3">
        <v>1300</v>
      </c>
      <c r="F199" s="3">
        <v>1000</v>
      </c>
      <c r="G199" s="3">
        <v>1000</v>
      </c>
      <c r="H199" s="3">
        <v>100</v>
      </c>
      <c r="I199" s="3">
        <v>600</v>
      </c>
      <c r="J199" s="3">
        <v>300</v>
      </c>
      <c r="K199" s="5">
        <v>300</v>
      </c>
    </row>
    <row r="200" spans="1:11" x14ac:dyDescent="0.2">
      <c r="A200" s="62" t="s">
        <v>292</v>
      </c>
      <c r="B200" s="62"/>
      <c r="C200" s="35" t="s">
        <v>293</v>
      </c>
      <c r="D200" s="3">
        <v>18514</v>
      </c>
      <c r="E200" s="3">
        <v>2900</v>
      </c>
      <c r="F200" s="3">
        <v>30209</v>
      </c>
      <c r="G200" s="3">
        <v>30209</v>
      </c>
      <c r="H200" s="3">
        <v>600</v>
      </c>
      <c r="I200" s="3">
        <v>900</v>
      </c>
      <c r="J200" s="3">
        <v>600</v>
      </c>
      <c r="K200" s="5">
        <v>28909</v>
      </c>
    </row>
    <row r="201" spans="1:11" x14ac:dyDescent="0.2">
      <c r="A201" s="74" t="s">
        <v>294</v>
      </c>
      <c r="B201" s="69"/>
      <c r="C201" s="69"/>
      <c r="D201" s="69"/>
      <c r="E201" s="69"/>
      <c r="F201" s="69"/>
      <c r="G201" s="69"/>
      <c r="H201" s="69"/>
      <c r="I201" s="69"/>
      <c r="J201" s="69"/>
      <c r="K201" s="70"/>
    </row>
    <row r="202" spans="1:11" x14ac:dyDescent="0.2">
      <c r="A202" s="68" t="s">
        <v>295</v>
      </c>
      <c r="B202" s="68"/>
      <c r="C202" s="10">
        <v>55</v>
      </c>
      <c r="D202" s="12">
        <v>90635.7</v>
      </c>
      <c r="E202" s="12">
        <v>72500</v>
      </c>
      <c r="F202" s="12">
        <v>92250</v>
      </c>
      <c r="G202" s="12">
        <v>92250</v>
      </c>
      <c r="H202" s="12">
        <v>73250</v>
      </c>
      <c r="I202" s="12">
        <v>73000</v>
      </c>
      <c r="J202" s="12">
        <v>72750</v>
      </c>
      <c r="K202" s="18">
        <v>92250</v>
      </c>
    </row>
    <row r="203" spans="1:11" x14ac:dyDescent="0.2">
      <c r="A203" s="68" t="s">
        <v>296</v>
      </c>
      <c r="B203" s="68"/>
      <c r="C203" s="10">
        <v>56</v>
      </c>
      <c r="D203" s="12">
        <v>66257.5</v>
      </c>
      <c r="E203" s="12">
        <v>57170</v>
      </c>
      <c r="F203" s="12">
        <v>71250</v>
      </c>
      <c r="G203" s="12">
        <f>G204+G205</f>
        <v>71250</v>
      </c>
      <c r="H203" s="12">
        <v>57000</v>
      </c>
      <c r="I203" s="12">
        <v>57725</v>
      </c>
      <c r="J203" s="12">
        <v>57405</v>
      </c>
      <c r="K203" s="18">
        <v>71250</v>
      </c>
    </row>
    <row r="204" spans="1:11" x14ac:dyDescent="0.2">
      <c r="A204" s="62" t="s">
        <v>297</v>
      </c>
      <c r="B204" s="62"/>
      <c r="C204" s="35" t="s">
        <v>298</v>
      </c>
      <c r="D204" s="3">
        <v>83564.5</v>
      </c>
      <c r="E204" s="3">
        <v>78100</v>
      </c>
      <c r="F204" s="3">
        <v>91750</v>
      </c>
      <c r="G204" s="3">
        <v>91750</v>
      </c>
      <c r="H204" s="3">
        <v>75000</v>
      </c>
      <c r="I204" s="3">
        <v>75700</v>
      </c>
      <c r="J204" s="3">
        <v>77200</v>
      </c>
      <c r="K204" s="5">
        <v>91750</v>
      </c>
    </row>
    <row r="205" spans="1:11" x14ac:dyDescent="0.2">
      <c r="A205" s="62" t="s">
        <v>299</v>
      </c>
      <c r="B205" s="62"/>
      <c r="C205" s="35" t="s">
        <v>300</v>
      </c>
      <c r="D205" s="3">
        <v>-17307</v>
      </c>
      <c r="E205" s="3">
        <v>-19640</v>
      </c>
      <c r="F205" s="3">
        <v>-20500</v>
      </c>
      <c r="G205" s="3">
        <v>-20500</v>
      </c>
      <c r="H205" s="3">
        <v>-16890</v>
      </c>
      <c r="I205" s="3">
        <v>-17780</v>
      </c>
      <c r="J205" s="3">
        <v>-18710</v>
      </c>
      <c r="K205" s="5">
        <v>-20500</v>
      </c>
    </row>
    <row r="206" spans="1:11" x14ac:dyDescent="0.2">
      <c r="A206" s="62" t="s">
        <v>301</v>
      </c>
      <c r="B206" s="62"/>
      <c r="C206" s="35" t="s">
        <v>302</v>
      </c>
      <c r="D206" s="3">
        <v>66257.5</v>
      </c>
      <c r="E206" s="3">
        <v>58460</v>
      </c>
      <c r="F206" s="3">
        <v>71250</v>
      </c>
      <c r="G206" s="3">
        <v>71250</v>
      </c>
      <c r="H206" s="3">
        <f>H204+H205</f>
        <v>58110</v>
      </c>
      <c r="I206" s="3">
        <f t="shared" ref="I206:K206" si="36">I204+I205</f>
        <v>57920</v>
      </c>
      <c r="J206" s="3">
        <f t="shared" si="36"/>
        <v>58490</v>
      </c>
      <c r="K206" s="3">
        <f t="shared" si="36"/>
        <v>71250</v>
      </c>
    </row>
    <row r="207" spans="1:11" x14ac:dyDescent="0.2">
      <c r="A207" s="62" t="s">
        <v>303</v>
      </c>
      <c r="B207" s="62"/>
      <c r="C207" s="35" t="s">
        <v>304</v>
      </c>
      <c r="D207" s="3">
        <v>12871</v>
      </c>
      <c r="E207" s="3">
        <v>8200</v>
      </c>
      <c r="F207" s="3">
        <v>8200</v>
      </c>
      <c r="G207" s="3">
        <v>8200</v>
      </c>
      <c r="H207" s="3">
        <v>700</v>
      </c>
      <c r="I207" s="3">
        <v>1500</v>
      </c>
      <c r="J207" s="3">
        <v>900</v>
      </c>
      <c r="K207" s="5">
        <v>8200</v>
      </c>
    </row>
    <row r="208" spans="1:11" x14ac:dyDescent="0.2">
      <c r="A208" s="62" t="s">
        <v>305</v>
      </c>
      <c r="B208" s="62"/>
      <c r="C208" s="35" t="s">
        <v>306</v>
      </c>
      <c r="D208" s="3">
        <v>1340.9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5">
        <v>0</v>
      </c>
    </row>
    <row r="209" spans="1:11" x14ac:dyDescent="0.2">
      <c r="A209" s="62" t="s">
        <v>307</v>
      </c>
      <c r="B209" s="62"/>
      <c r="C209" s="35" t="s">
        <v>308</v>
      </c>
      <c r="D209" s="3">
        <v>11530.1</v>
      </c>
      <c r="E209" s="3">
        <v>8200</v>
      </c>
      <c r="F209" s="3">
        <v>8200</v>
      </c>
      <c r="G209" s="3">
        <v>8200</v>
      </c>
      <c r="H209" s="3">
        <v>700</v>
      </c>
      <c r="I209" s="3">
        <v>1500</v>
      </c>
      <c r="J209" s="3">
        <v>900</v>
      </c>
      <c r="K209" s="5">
        <v>8200</v>
      </c>
    </row>
    <row r="210" spans="1:11" x14ac:dyDescent="0.2">
      <c r="A210" s="68" t="s">
        <v>309</v>
      </c>
      <c r="B210" s="68"/>
      <c r="C210" s="35">
        <v>57</v>
      </c>
      <c r="D210" s="12">
        <v>6509.3</v>
      </c>
      <c r="E210" s="12">
        <v>7800</v>
      </c>
      <c r="F210" s="12">
        <v>7800</v>
      </c>
      <c r="G210" s="12">
        <v>7800</v>
      </c>
      <c r="H210" s="12">
        <v>7250</v>
      </c>
      <c r="I210" s="12">
        <v>8100</v>
      </c>
      <c r="J210" s="12">
        <v>7500</v>
      </c>
      <c r="K210" s="18">
        <v>7800</v>
      </c>
    </row>
    <row r="211" spans="1:11" x14ac:dyDescent="0.2">
      <c r="A211" s="62" t="s">
        <v>310</v>
      </c>
      <c r="B211" s="62"/>
      <c r="C211" s="35" t="s">
        <v>311</v>
      </c>
      <c r="D211" s="3">
        <v>2001.3</v>
      </c>
      <c r="E211" s="3">
        <v>2700</v>
      </c>
      <c r="F211" s="3">
        <v>2700</v>
      </c>
      <c r="G211" s="3">
        <v>2700</v>
      </c>
      <c r="H211" s="3">
        <v>2950</v>
      </c>
      <c r="I211" s="3">
        <v>3350</v>
      </c>
      <c r="J211" s="3">
        <v>3100</v>
      </c>
      <c r="K211" s="5">
        <v>2700</v>
      </c>
    </row>
    <row r="212" spans="1:11" x14ac:dyDescent="0.2">
      <c r="A212" s="68" t="s">
        <v>312</v>
      </c>
      <c r="B212" s="68"/>
      <c r="C212" s="37">
        <v>58</v>
      </c>
      <c r="D212" s="12">
        <v>97145</v>
      </c>
      <c r="E212" s="12">
        <v>80300</v>
      </c>
      <c r="F212" s="12">
        <v>100050</v>
      </c>
      <c r="G212" s="12">
        <v>100050</v>
      </c>
      <c r="H212" s="12">
        <f>H202+H210</f>
        <v>80500</v>
      </c>
      <c r="I212" s="12">
        <f t="shared" ref="I212:K212" si="37">I202+I210</f>
        <v>81100</v>
      </c>
      <c r="J212" s="12">
        <f t="shared" si="37"/>
        <v>80250</v>
      </c>
      <c r="K212" s="12">
        <f t="shared" si="37"/>
        <v>100050</v>
      </c>
    </row>
    <row r="213" spans="1:11" x14ac:dyDescent="0.2">
      <c r="A213" s="68" t="s">
        <v>313</v>
      </c>
      <c r="B213" s="68"/>
      <c r="C213" s="37">
        <v>59</v>
      </c>
      <c r="D213" s="12">
        <v>17847.7</v>
      </c>
      <c r="E213" s="12">
        <v>17200</v>
      </c>
      <c r="F213" s="12">
        <v>18800</v>
      </c>
      <c r="G213" s="12">
        <v>18800</v>
      </c>
      <c r="H213" s="12">
        <v>15500</v>
      </c>
      <c r="I213" s="12">
        <v>16500</v>
      </c>
      <c r="J213" s="12">
        <v>16425</v>
      </c>
      <c r="K213" s="18">
        <v>18800</v>
      </c>
    </row>
    <row r="214" spans="1:11" x14ac:dyDescent="0.2">
      <c r="A214" s="68" t="s">
        <v>409</v>
      </c>
      <c r="B214" s="68"/>
      <c r="C214" s="37">
        <v>60</v>
      </c>
      <c r="D214" s="12">
        <v>54983.199999999997</v>
      </c>
      <c r="E214" s="12">
        <v>48200</v>
      </c>
      <c r="F214" s="12">
        <v>61350</v>
      </c>
      <c r="G214" s="12">
        <v>61350</v>
      </c>
      <c r="H214" s="12">
        <v>48000</v>
      </c>
      <c r="I214" s="12">
        <v>47950</v>
      </c>
      <c r="J214" s="12">
        <v>48325</v>
      </c>
      <c r="K214" s="18">
        <v>61350</v>
      </c>
    </row>
    <row r="215" spans="1:11" x14ac:dyDescent="0.2">
      <c r="A215" s="68" t="s">
        <v>314</v>
      </c>
      <c r="B215" s="68"/>
      <c r="C215" s="37">
        <v>61</v>
      </c>
      <c r="D215" s="12">
        <v>24314.1</v>
      </c>
      <c r="E215" s="12">
        <v>14900</v>
      </c>
      <c r="F215" s="12">
        <v>17800</v>
      </c>
      <c r="G215" s="12">
        <v>17800</v>
      </c>
      <c r="H215" s="12">
        <v>17000</v>
      </c>
      <c r="I215" s="12">
        <v>16650</v>
      </c>
      <c r="J215" s="12">
        <v>15500</v>
      </c>
      <c r="K215" s="18">
        <v>17800</v>
      </c>
    </row>
    <row r="216" spans="1:11" x14ac:dyDescent="0.2">
      <c r="A216" s="74" t="s">
        <v>315</v>
      </c>
      <c r="B216" s="69"/>
      <c r="C216" s="69"/>
      <c r="D216" s="69"/>
      <c r="E216" s="69"/>
      <c r="F216" s="69"/>
      <c r="G216" s="69"/>
      <c r="H216" s="69"/>
      <c r="I216" s="69"/>
      <c r="J216" s="69"/>
      <c r="K216" s="70"/>
    </row>
    <row r="217" spans="1:11" x14ac:dyDescent="0.2">
      <c r="A217" s="68" t="s">
        <v>316</v>
      </c>
      <c r="B217" s="68"/>
      <c r="C217" s="10">
        <v>62</v>
      </c>
      <c r="D217" s="48">
        <f>SUM(D218:D220)</f>
        <v>0</v>
      </c>
      <c r="E217" s="48">
        <f t="shared" ref="E217:K217" si="38">SUM(E218:E220)</f>
        <v>0</v>
      </c>
      <c r="F217" s="48">
        <f t="shared" si="38"/>
        <v>0</v>
      </c>
      <c r="G217" s="48">
        <f t="shared" si="38"/>
        <v>0</v>
      </c>
      <c r="H217" s="10">
        <f t="shared" si="38"/>
        <v>0</v>
      </c>
      <c r="I217" s="10">
        <f t="shared" si="38"/>
        <v>0</v>
      </c>
      <c r="J217" s="10">
        <f t="shared" si="38"/>
        <v>0</v>
      </c>
      <c r="K217" s="42">
        <f t="shared" si="38"/>
        <v>0</v>
      </c>
    </row>
    <row r="218" spans="1:11" x14ac:dyDescent="0.2">
      <c r="A218" s="62" t="s">
        <v>317</v>
      </c>
      <c r="B218" s="62"/>
      <c r="C218" s="35" t="s">
        <v>318</v>
      </c>
      <c r="D218" s="47"/>
      <c r="E218" s="47"/>
      <c r="F218" s="47"/>
      <c r="G218" s="47"/>
      <c r="H218" s="19"/>
      <c r="I218" s="19"/>
      <c r="J218" s="19"/>
      <c r="K218" s="25"/>
    </row>
    <row r="219" spans="1:11" x14ac:dyDescent="0.2">
      <c r="A219" s="62" t="s">
        <v>319</v>
      </c>
      <c r="B219" s="62"/>
      <c r="C219" s="35" t="s">
        <v>320</v>
      </c>
      <c r="D219" s="47"/>
      <c r="E219" s="47"/>
      <c r="F219" s="47"/>
      <c r="G219" s="47"/>
      <c r="H219" s="19"/>
      <c r="I219" s="19"/>
      <c r="J219" s="19"/>
      <c r="K219" s="25"/>
    </row>
    <row r="220" spans="1:11" x14ac:dyDescent="0.2">
      <c r="A220" s="62" t="s">
        <v>321</v>
      </c>
      <c r="B220" s="62"/>
      <c r="C220" s="35" t="s">
        <v>322</v>
      </c>
      <c r="D220" s="47"/>
      <c r="E220" s="47"/>
      <c r="F220" s="47"/>
      <c r="G220" s="47"/>
      <c r="H220" s="19"/>
      <c r="I220" s="19"/>
      <c r="J220" s="19"/>
      <c r="K220" s="25"/>
    </row>
    <row r="221" spans="1:11" x14ac:dyDescent="0.2">
      <c r="A221" s="68" t="s">
        <v>323</v>
      </c>
      <c r="B221" s="68"/>
      <c r="C221" s="10">
        <v>63</v>
      </c>
      <c r="D221" s="48">
        <f>D222+D225+D228</f>
        <v>0</v>
      </c>
      <c r="E221" s="48">
        <f t="shared" ref="E221:K221" si="39">E222+E225+E228</f>
        <v>0</v>
      </c>
      <c r="F221" s="48">
        <f t="shared" si="39"/>
        <v>0</v>
      </c>
      <c r="G221" s="48">
        <f t="shared" si="39"/>
        <v>0</v>
      </c>
      <c r="H221" s="10">
        <f t="shared" si="39"/>
        <v>0</v>
      </c>
      <c r="I221" s="10">
        <f t="shared" si="39"/>
        <v>0</v>
      </c>
      <c r="J221" s="10">
        <f t="shared" si="39"/>
        <v>0</v>
      </c>
      <c r="K221" s="42">
        <f t="shared" si="39"/>
        <v>0</v>
      </c>
    </row>
    <row r="222" spans="1:11" ht="13.5" x14ac:dyDescent="0.2">
      <c r="A222" s="75" t="s">
        <v>324</v>
      </c>
      <c r="B222" s="75"/>
      <c r="C222" s="36" t="s">
        <v>325</v>
      </c>
      <c r="D222" s="49">
        <f>SUM(D223:D224)</f>
        <v>0</v>
      </c>
      <c r="E222" s="49">
        <f t="shared" ref="E222:K222" si="40">SUM(E223:E224)</f>
        <v>0</v>
      </c>
      <c r="F222" s="49">
        <f t="shared" si="40"/>
        <v>0</v>
      </c>
      <c r="G222" s="49">
        <f t="shared" si="40"/>
        <v>0</v>
      </c>
      <c r="H222" s="22">
        <f t="shared" si="40"/>
        <v>0</v>
      </c>
      <c r="I222" s="22">
        <f t="shared" si="40"/>
        <v>0</v>
      </c>
      <c r="J222" s="22">
        <f t="shared" si="40"/>
        <v>0</v>
      </c>
      <c r="K222" s="43">
        <f t="shared" si="40"/>
        <v>0</v>
      </c>
    </row>
    <row r="223" spans="1:11" x14ac:dyDescent="0.2">
      <c r="A223" s="62" t="s">
        <v>252</v>
      </c>
      <c r="B223" s="62"/>
      <c r="C223" s="35" t="s">
        <v>326</v>
      </c>
      <c r="D223" s="47"/>
      <c r="E223" s="47"/>
      <c r="F223" s="47"/>
      <c r="G223" s="47"/>
      <c r="H223" s="19"/>
      <c r="I223" s="19"/>
      <c r="J223" s="19"/>
      <c r="K223" s="25"/>
    </row>
    <row r="224" spans="1:11" x14ac:dyDescent="0.2">
      <c r="A224" s="62" t="s">
        <v>254</v>
      </c>
      <c r="B224" s="62"/>
      <c r="C224" s="35" t="s">
        <v>327</v>
      </c>
      <c r="D224" s="47"/>
      <c r="E224" s="47"/>
      <c r="F224" s="47"/>
      <c r="G224" s="47"/>
      <c r="H224" s="19"/>
      <c r="I224" s="19"/>
      <c r="J224" s="19"/>
      <c r="K224" s="25"/>
    </row>
    <row r="225" spans="1:11" ht="13.5" x14ac:dyDescent="0.2">
      <c r="A225" s="75" t="s">
        <v>328</v>
      </c>
      <c r="B225" s="75"/>
      <c r="C225" s="36" t="s">
        <v>329</v>
      </c>
      <c r="D225" s="49">
        <f>SUM(D226:D227)</f>
        <v>0</v>
      </c>
      <c r="E225" s="49">
        <f>SUM(E226:E227)</f>
        <v>0</v>
      </c>
      <c r="F225" s="49">
        <f t="shared" ref="F225:K225" si="41">SUM(F226:F227)</f>
        <v>0</v>
      </c>
      <c r="G225" s="49">
        <f t="shared" si="41"/>
        <v>0</v>
      </c>
      <c r="H225" s="22">
        <f t="shared" si="41"/>
        <v>0</v>
      </c>
      <c r="I225" s="22">
        <f t="shared" si="41"/>
        <v>0</v>
      </c>
      <c r="J225" s="22">
        <f t="shared" si="41"/>
        <v>0</v>
      </c>
      <c r="K225" s="43">
        <f t="shared" si="41"/>
        <v>0</v>
      </c>
    </row>
    <row r="226" spans="1:11" x14ac:dyDescent="0.2">
      <c r="A226" s="62" t="s">
        <v>252</v>
      </c>
      <c r="B226" s="62"/>
      <c r="C226" s="35" t="s">
        <v>330</v>
      </c>
      <c r="D226" s="47"/>
      <c r="E226" s="47"/>
      <c r="F226" s="47"/>
      <c r="G226" s="47"/>
      <c r="H226" s="19"/>
      <c r="I226" s="19"/>
      <c r="J226" s="19"/>
      <c r="K226" s="25"/>
    </row>
    <row r="227" spans="1:11" x14ac:dyDescent="0.2">
      <c r="A227" s="62" t="s">
        <v>254</v>
      </c>
      <c r="B227" s="62"/>
      <c r="C227" s="35" t="s">
        <v>331</v>
      </c>
      <c r="D227" s="47"/>
      <c r="E227" s="47"/>
      <c r="F227" s="47"/>
      <c r="G227" s="47"/>
      <c r="H227" s="19"/>
      <c r="I227" s="25"/>
      <c r="J227" s="25"/>
      <c r="K227" s="25"/>
    </row>
    <row r="228" spans="1:11" ht="13.5" x14ac:dyDescent="0.2">
      <c r="A228" s="75" t="s">
        <v>332</v>
      </c>
      <c r="B228" s="75"/>
      <c r="C228" s="36" t="s">
        <v>333</v>
      </c>
      <c r="D228" s="49">
        <f>SUM(D229:D230)</f>
        <v>0</v>
      </c>
      <c r="E228" s="49">
        <f t="shared" ref="E228:K228" si="42">SUM(E229:E230)</f>
        <v>0</v>
      </c>
      <c r="F228" s="49">
        <f t="shared" si="42"/>
        <v>0</v>
      </c>
      <c r="G228" s="49">
        <f t="shared" si="42"/>
        <v>0</v>
      </c>
      <c r="H228" s="22">
        <f t="shared" si="42"/>
        <v>0</v>
      </c>
      <c r="I228" s="22">
        <f t="shared" si="42"/>
        <v>0</v>
      </c>
      <c r="J228" s="22">
        <f t="shared" si="42"/>
        <v>0</v>
      </c>
      <c r="K228" s="43">
        <f t="shared" si="42"/>
        <v>0</v>
      </c>
    </row>
    <row r="229" spans="1:11" x14ac:dyDescent="0.2">
      <c r="A229" s="62" t="s">
        <v>252</v>
      </c>
      <c r="B229" s="62"/>
      <c r="C229" s="35" t="s">
        <v>334</v>
      </c>
      <c r="D229" s="25"/>
      <c r="E229" s="25"/>
      <c r="F229" s="25"/>
      <c r="G229" s="25"/>
      <c r="H229" s="25"/>
      <c r="I229" s="25"/>
      <c r="J229" s="25"/>
      <c r="K229" s="25"/>
    </row>
    <row r="230" spans="1:11" x14ac:dyDescent="0.2">
      <c r="A230" s="62" t="s">
        <v>254</v>
      </c>
      <c r="B230" s="62"/>
      <c r="C230" s="35" t="s">
        <v>335</v>
      </c>
      <c r="D230" s="25"/>
      <c r="E230" s="25"/>
      <c r="F230" s="25"/>
      <c r="G230" s="25"/>
      <c r="H230" s="25"/>
      <c r="I230" s="25"/>
      <c r="J230" s="25"/>
      <c r="K230" s="25"/>
    </row>
    <row r="231" spans="1:11" x14ac:dyDescent="0.2">
      <c r="A231" s="68" t="s">
        <v>336</v>
      </c>
      <c r="B231" s="68"/>
      <c r="C231" s="10">
        <v>64</v>
      </c>
      <c r="D231" s="4">
        <f>SUM(D232:D234)</f>
        <v>0</v>
      </c>
      <c r="E231" s="4">
        <f t="shared" ref="E231:K231" si="43">SUM(E232:E234)</f>
        <v>0</v>
      </c>
      <c r="F231" s="4">
        <f t="shared" si="43"/>
        <v>0</v>
      </c>
      <c r="G231" s="4">
        <f t="shared" si="43"/>
        <v>0</v>
      </c>
      <c r="H231" s="4">
        <f t="shared" si="43"/>
        <v>0</v>
      </c>
      <c r="I231" s="4">
        <f t="shared" si="43"/>
        <v>0</v>
      </c>
      <c r="J231" s="4">
        <f t="shared" si="43"/>
        <v>0</v>
      </c>
      <c r="K231" s="4">
        <f t="shared" si="43"/>
        <v>0</v>
      </c>
    </row>
    <row r="232" spans="1:11" x14ac:dyDescent="0.2">
      <c r="A232" s="62" t="s">
        <v>317</v>
      </c>
      <c r="B232" s="62"/>
      <c r="C232" s="35" t="s">
        <v>337</v>
      </c>
      <c r="D232" s="25"/>
      <c r="E232" s="25"/>
      <c r="F232" s="25"/>
      <c r="G232" s="25"/>
      <c r="H232" s="25"/>
      <c r="I232" s="25"/>
      <c r="J232" s="25"/>
      <c r="K232" s="25"/>
    </row>
    <row r="233" spans="1:11" x14ac:dyDescent="0.2">
      <c r="A233" s="62" t="s">
        <v>319</v>
      </c>
      <c r="B233" s="62"/>
      <c r="C233" s="35" t="s">
        <v>338</v>
      </c>
      <c r="D233" s="25"/>
      <c r="E233" s="25"/>
      <c r="F233" s="25"/>
      <c r="G233" s="25"/>
      <c r="H233" s="25"/>
      <c r="I233" s="25"/>
      <c r="J233" s="25"/>
      <c r="K233" s="25"/>
    </row>
    <row r="234" spans="1:11" x14ac:dyDescent="0.2">
      <c r="A234" s="62" t="s">
        <v>321</v>
      </c>
      <c r="B234" s="62"/>
      <c r="C234" s="35" t="s">
        <v>339</v>
      </c>
      <c r="D234" s="25"/>
      <c r="E234" s="25"/>
      <c r="F234" s="25"/>
      <c r="G234" s="25"/>
      <c r="H234" s="25"/>
      <c r="I234" s="25"/>
      <c r="J234" s="25"/>
      <c r="K234" s="25"/>
    </row>
    <row r="235" spans="1:11" x14ac:dyDescent="0.2">
      <c r="A235" s="74" t="s">
        <v>340</v>
      </c>
      <c r="B235" s="69"/>
      <c r="C235" s="69"/>
      <c r="D235" s="69"/>
      <c r="E235" s="69"/>
      <c r="F235" s="69"/>
      <c r="G235" s="69"/>
      <c r="H235" s="69"/>
      <c r="I235" s="69"/>
      <c r="J235" s="69"/>
      <c r="K235" s="70"/>
    </row>
    <row r="236" spans="1:11" x14ac:dyDescent="0.2">
      <c r="A236" s="68" t="s">
        <v>341</v>
      </c>
      <c r="B236" s="68"/>
      <c r="C236" s="10">
        <v>65</v>
      </c>
      <c r="D236" s="26">
        <v>0.72</v>
      </c>
      <c r="E236" s="26">
        <v>0.91</v>
      </c>
      <c r="F236" s="26">
        <v>0.73</v>
      </c>
      <c r="G236" s="26">
        <f>G131/G212</f>
        <v>0.73457271364317844</v>
      </c>
      <c r="H236" s="26">
        <f t="shared" ref="H236:J236" si="44">H131/H212</f>
        <v>0.2287888198757764</v>
      </c>
      <c r="I236" s="26">
        <f t="shared" si="44"/>
        <v>0.21970283600493221</v>
      </c>
      <c r="J236" s="26">
        <f t="shared" si="44"/>
        <v>0.22514392523364485</v>
      </c>
      <c r="K236" s="26">
        <f>K131/K212</f>
        <v>0.19181209395302348</v>
      </c>
    </row>
    <row r="237" spans="1:11" x14ac:dyDescent="0.2">
      <c r="A237" s="68" t="s">
        <v>342</v>
      </c>
      <c r="B237" s="68"/>
      <c r="C237" s="10">
        <v>66</v>
      </c>
      <c r="D237" s="26">
        <v>0.02</v>
      </c>
      <c r="E237" s="26">
        <v>0</v>
      </c>
      <c r="F237" s="26">
        <v>0.02</v>
      </c>
      <c r="G237" s="26">
        <f t="shared" ref="G237:J237" si="45">G129/G31</f>
        <v>1.8139790674893009E-2</v>
      </c>
      <c r="H237" s="26">
        <f t="shared" si="45"/>
        <v>3.5031802120141349E-2</v>
      </c>
      <c r="I237" s="26">
        <f t="shared" si="45"/>
        <v>0</v>
      </c>
      <c r="J237" s="26">
        <f t="shared" si="45"/>
        <v>2.0689655172413793E-4</v>
      </c>
      <c r="K237" s="26">
        <f>K129/K31</f>
        <v>4.6164482781326142E-2</v>
      </c>
    </row>
    <row r="238" spans="1:11" x14ac:dyDescent="0.2">
      <c r="A238" s="68" t="s">
        <v>343</v>
      </c>
      <c r="B238" s="68"/>
      <c r="C238" s="10">
        <v>67</v>
      </c>
      <c r="D238" s="26">
        <v>0.23</v>
      </c>
      <c r="E238" s="26">
        <v>0.27</v>
      </c>
      <c r="F238" s="26">
        <v>0.24</v>
      </c>
      <c r="G238" s="26">
        <f t="shared" ref="G238:J238" si="46">G213/(G214+G215)</f>
        <v>0.23752368919772585</v>
      </c>
      <c r="H238" s="26">
        <f t="shared" si="46"/>
        <v>0.23846153846153847</v>
      </c>
      <c r="I238" s="26">
        <f t="shared" si="46"/>
        <v>0.25541795665634676</v>
      </c>
      <c r="J238" s="26">
        <f t="shared" si="46"/>
        <v>0.25734430082256171</v>
      </c>
      <c r="K238" s="26">
        <f>K213/(K214+K215)</f>
        <v>0.23752368919772585</v>
      </c>
    </row>
    <row r="239" spans="1:11" x14ac:dyDescent="0.2">
      <c r="A239" s="68" t="s">
        <v>344</v>
      </c>
      <c r="B239" s="68"/>
      <c r="C239" s="10">
        <v>68</v>
      </c>
      <c r="D239" s="26">
        <v>0.12</v>
      </c>
      <c r="E239" s="26">
        <v>0.16</v>
      </c>
      <c r="F239" s="26">
        <v>0.13</v>
      </c>
      <c r="G239" s="26">
        <f t="shared" ref="G239:J239" si="47">G210/G214</f>
        <v>0.12713936430317849</v>
      </c>
      <c r="H239" s="26">
        <f t="shared" si="47"/>
        <v>0.15104166666666666</v>
      </c>
      <c r="I239" s="26">
        <f t="shared" si="47"/>
        <v>0.16892596454640249</v>
      </c>
      <c r="J239" s="26">
        <f t="shared" si="47"/>
        <v>0.15519917227108121</v>
      </c>
      <c r="K239" s="26">
        <f>K210/K214</f>
        <v>0.12713936430317849</v>
      </c>
    </row>
    <row r="240" spans="1:11" x14ac:dyDescent="0.2">
      <c r="A240" s="74" t="s">
        <v>345</v>
      </c>
      <c r="B240" s="69"/>
      <c r="C240" s="69"/>
      <c r="D240" s="69"/>
      <c r="E240" s="69"/>
      <c r="F240" s="69"/>
      <c r="G240" s="69"/>
      <c r="H240" s="69"/>
      <c r="I240" s="69"/>
      <c r="J240" s="69"/>
      <c r="K240" s="70"/>
    </row>
    <row r="241" spans="1:11" ht="35.25" customHeight="1" x14ac:dyDescent="0.2">
      <c r="A241" s="62" t="s">
        <v>402</v>
      </c>
      <c r="B241" s="77"/>
      <c r="C241" s="4">
        <v>69</v>
      </c>
      <c r="D241" s="27">
        <f>SUM(D242:D244)</f>
        <v>149</v>
      </c>
      <c r="E241" s="4">
        <f>SUM(E242:E244)</f>
        <v>155</v>
      </c>
      <c r="F241" s="27">
        <f t="shared" ref="F241:K241" si="48">SUM(F242:F244)</f>
        <v>145</v>
      </c>
      <c r="G241" s="27">
        <f t="shared" si="48"/>
        <v>145</v>
      </c>
      <c r="H241" s="27">
        <f t="shared" si="48"/>
        <v>155</v>
      </c>
      <c r="I241" s="27">
        <f t="shared" si="48"/>
        <v>155</v>
      </c>
      <c r="J241" s="27">
        <f t="shared" si="48"/>
        <v>155</v>
      </c>
      <c r="K241" s="27">
        <f t="shared" si="48"/>
        <v>145</v>
      </c>
    </row>
    <row r="242" spans="1:11" x14ac:dyDescent="0.2">
      <c r="A242" s="62" t="s">
        <v>346</v>
      </c>
      <c r="B242" s="77"/>
      <c r="C242" s="38" t="s">
        <v>347</v>
      </c>
      <c r="D242" s="28">
        <v>1</v>
      </c>
      <c r="E242" s="25">
        <v>1</v>
      </c>
      <c r="F242" s="28">
        <v>1</v>
      </c>
      <c r="G242" s="28">
        <v>1</v>
      </c>
      <c r="H242" s="28">
        <v>1</v>
      </c>
      <c r="I242" s="28">
        <v>1</v>
      </c>
      <c r="J242" s="28">
        <v>1</v>
      </c>
      <c r="K242" s="28">
        <v>1</v>
      </c>
    </row>
    <row r="243" spans="1:11" x14ac:dyDescent="0.2">
      <c r="A243" s="62" t="s">
        <v>348</v>
      </c>
      <c r="B243" s="77"/>
      <c r="C243" s="38" t="s">
        <v>349</v>
      </c>
      <c r="D243" s="28">
        <v>18</v>
      </c>
      <c r="E243" s="25">
        <v>18</v>
      </c>
      <c r="F243" s="28">
        <v>16</v>
      </c>
      <c r="G243" s="28">
        <v>16</v>
      </c>
      <c r="H243" s="28">
        <v>18</v>
      </c>
      <c r="I243" s="28">
        <v>18</v>
      </c>
      <c r="J243" s="28">
        <v>18</v>
      </c>
      <c r="K243" s="28">
        <v>16</v>
      </c>
    </row>
    <row r="244" spans="1:11" x14ac:dyDescent="0.2">
      <c r="A244" s="62" t="s">
        <v>350</v>
      </c>
      <c r="B244" s="77"/>
      <c r="C244" s="38" t="s">
        <v>351</v>
      </c>
      <c r="D244" s="28">
        <v>130</v>
      </c>
      <c r="E244" s="25">
        <v>136</v>
      </c>
      <c r="F244" s="28">
        <v>128</v>
      </c>
      <c r="G244" s="28">
        <v>128</v>
      </c>
      <c r="H244" s="28">
        <v>136</v>
      </c>
      <c r="I244" s="28">
        <v>136</v>
      </c>
      <c r="J244" s="28">
        <v>136</v>
      </c>
      <c r="K244" s="28">
        <v>128</v>
      </c>
    </row>
    <row r="245" spans="1:11" x14ac:dyDescent="0.2">
      <c r="A245" s="68" t="s">
        <v>352</v>
      </c>
      <c r="B245" s="68"/>
      <c r="C245" s="4">
        <v>70</v>
      </c>
      <c r="D245" s="18">
        <f>SUM(D246:D248)</f>
        <v>38678.400000000001</v>
      </c>
      <c r="E245" s="4">
        <f t="shared" ref="E245:K245" si="49">SUM(E246:E248)</f>
        <v>39755.199999999997</v>
      </c>
      <c r="F245" s="18">
        <f t="shared" si="49"/>
        <v>39884</v>
      </c>
      <c r="G245" s="18">
        <f t="shared" si="49"/>
        <v>39884</v>
      </c>
      <c r="H245" s="18">
        <f t="shared" si="49"/>
        <v>9680</v>
      </c>
      <c r="I245" s="18">
        <f t="shared" si="49"/>
        <v>10095</v>
      </c>
      <c r="J245" s="18">
        <f t="shared" si="49"/>
        <v>9780.2000000000007</v>
      </c>
      <c r="K245" s="18">
        <f t="shared" si="49"/>
        <v>10328.799999999999</v>
      </c>
    </row>
    <row r="246" spans="1:11" x14ac:dyDescent="0.2">
      <c r="A246" s="62" t="s">
        <v>346</v>
      </c>
      <c r="B246" s="77"/>
      <c r="C246" s="38" t="s">
        <v>353</v>
      </c>
      <c r="D246" s="5">
        <v>554</v>
      </c>
      <c r="E246" s="25">
        <v>481.2</v>
      </c>
      <c r="F246" s="5">
        <v>485</v>
      </c>
      <c r="G246" s="5">
        <f>SUM(H246:K246)</f>
        <v>485</v>
      </c>
      <c r="H246" s="5">
        <v>127.5</v>
      </c>
      <c r="I246" s="5">
        <v>135</v>
      </c>
      <c r="J246" s="5">
        <v>91.2</v>
      </c>
      <c r="K246" s="5">
        <v>131.30000000000001</v>
      </c>
    </row>
    <row r="247" spans="1:11" x14ac:dyDescent="0.2">
      <c r="A247" s="62" t="s">
        <v>348</v>
      </c>
      <c r="B247" s="77"/>
      <c r="C247" s="38" t="s">
        <v>354</v>
      </c>
      <c r="D247" s="5">
        <v>5485.2</v>
      </c>
      <c r="E247" s="25">
        <v>5549</v>
      </c>
      <c r="F247" s="5">
        <v>5549</v>
      </c>
      <c r="G247" s="5">
        <f>SUM(H247:K247)</f>
        <v>5549</v>
      </c>
      <c r="H247" s="5">
        <v>1302.5</v>
      </c>
      <c r="I247" s="5">
        <v>1385</v>
      </c>
      <c r="J247" s="5">
        <v>1389</v>
      </c>
      <c r="K247" s="5">
        <v>1472.5</v>
      </c>
    </row>
    <row r="248" spans="1:11" x14ac:dyDescent="0.2">
      <c r="A248" s="62" t="s">
        <v>350</v>
      </c>
      <c r="B248" s="77"/>
      <c r="C248" s="38" t="s">
        <v>355</v>
      </c>
      <c r="D248" s="5">
        <v>32639.200000000001</v>
      </c>
      <c r="E248" s="25">
        <v>33725</v>
      </c>
      <c r="F248" s="5">
        <v>33850</v>
      </c>
      <c r="G248" s="5">
        <f>SUM(H248:K248)</f>
        <v>33850</v>
      </c>
      <c r="H248" s="5">
        <v>8250</v>
      </c>
      <c r="I248" s="5">
        <v>8575</v>
      </c>
      <c r="J248" s="5">
        <v>8300</v>
      </c>
      <c r="K248" s="5">
        <v>8725</v>
      </c>
    </row>
    <row r="249" spans="1:11" x14ac:dyDescent="0.2">
      <c r="A249" s="68" t="s">
        <v>356</v>
      </c>
      <c r="B249" s="68"/>
      <c r="C249" s="4">
        <v>71</v>
      </c>
      <c r="D249" s="18">
        <f>SUM(D250:D252)</f>
        <v>39306.800000000003</v>
      </c>
      <c r="E249" s="4">
        <f t="shared" ref="E249:K249" si="50">SUM(E250:E252)</f>
        <v>40200</v>
      </c>
      <c r="F249" s="18">
        <f t="shared" si="50"/>
        <v>40500</v>
      </c>
      <c r="G249" s="18">
        <f t="shared" si="50"/>
        <v>40500</v>
      </c>
      <c r="H249" s="18">
        <f t="shared" si="50"/>
        <v>9800</v>
      </c>
      <c r="I249" s="18">
        <f t="shared" si="50"/>
        <v>10175</v>
      </c>
      <c r="J249" s="18">
        <f t="shared" si="50"/>
        <v>9925</v>
      </c>
      <c r="K249" s="18">
        <f t="shared" si="50"/>
        <v>10600</v>
      </c>
    </row>
    <row r="250" spans="1:11" x14ac:dyDescent="0.2">
      <c r="A250" s="62" t="s">
        <v>346</v>
      </c>
      <c r="B250" s="77"/>
      <c r="C250" s="38" t="s">
        <v>357</v>
      </c>
      <c r="D250" s="5">
        <v>593.6</v>
      </c>
      <c r="E250" s="5">
        <v>525</v>
      </c>
      <c r="F250" s="5">
        <v>525</v>
      </c>
      <c r="G250" s="5">
        <f>SUM(H250:K250)</f>
        <v>525</v>
      </c>
      <c r="H250" s="5">
        <v>127.5</v>
      </c>
      <c r="I250" s="5">
        <v>135</v>
      </c>
      <c r="J250" s="5">
        <v>135</v>
      </c>
      <c r="K250" s="5">
        <v>127.5</v>
      </c>
    </row>
    <row r="251" spans="1:11" x14ac:dyDescent="0.2">
      <c r="A251" s="62" t="s">
        <v>348</v>
      </c>
      <c r="B251" s="77"/>
      <c r="C251" s="38" t="s">
        <v>358</v>
      </c>
      <c r="D251" s="5">
        <v>5645.3</v>
      </c>
      <c r="E251" s="5">
        <v>5625</v>
      </c>
      <c r="F251" s="5">
        <v>5625</v>
      </c>
      <c r="G251" s="5">
        <f>SUM(H251:K251)</f>
        <v>5625</v>
      </c>
      <c r="H251" s="5">
        <v>1322.5</v>
      </c>
      <c r="I251" s="5">
        <v>1415</v>
      </c>
      <c r="J251" s="5">
        <v>1415</v>
      </c>
      <c r="K251" s="5">
        <v>1472.5</v>
      </c>
    </row>
    <row r="252" spans="1:11" x14ac:dyDescent="0.2">
      <c r="A252" s="62" t="s">
        <v>350</v>
      </c>
      <c r="B252" s="77"/>
      <c r="C252" s="38" t="s">
        <v>359</v>
      </c>
      <c r="D252" s="5">
        <v>33067.9</v>
      </c>
      <c r="E252" s="5">
        <v>34050</v>
      </c>
      <c r="F252" s="5">
        <v>34350</v>
      </c>
      <c r="G252" s="5">
        <f>SUM(H252:K252)</f>
        <v>34350</v>
      </c>
      <c r="H252" s="5">
        <v>8350</v>
      </c>
      <c r="I252" s="5">
        <v>8625</v>
      </c>
      <c r="J252" s="5">
        <v>8375</v>
      </c>
      <c r="K252" s="5">
        <v>9000</v>
      </c>
    </row>
    <row r="253" spans="1:11" x14ac:dyDescent="0.2">
      <c r="A253" s="68" t="s">
        <v>387</v>
      </c>
      <c r="B253" s="78"/>
      <c r="C253" s="4">
        <v>72</v>
      </c>
      <c r="D253" s="18">
        <f>D249/D241/12</f>
        <v>21.983668903803135</v>
      </c>
      <c r="E253" s="18">
        <f>E249/E241/12</f>
        <v>21.612903225806452</v>
      </c>
      <c r="F253" s="18">
        <f>F249/F241/12</f>
        <v>23.27586206896552</v>
      </c>
      <c r="G253" s="18">
        <f>G249/G241/12</f>
        <v>23.27586206896552</v>
      </c>
      <c r="H253" s="18">
        <f t="shared" ref="H253:J253" si="51">H249/H241/3</f>
        <v>21.0752688172043</v>
      </c>
      <c r="I253" s="18">
        <f t="shared" si="51"/>
        <v>21.881720430107524</v>
      </c>
      <c r="J253" s="18">
        <f t="shared" si="51"/>
        <v>21.344086021505376</v>
      </c>
      <c r="K253" s="18">
        <f>K249/K241/3</f>
        <v>24.367816091954023</v>
      </c>
    </row>
    <row r="254" spans="1:11" x14ac:dyDescent="0.2">
      <c r="A254" s="62" t="s">
        <v>346</v>
      </c>
      <c r="B254" s="77"/>
      <c r="C254" s="38" t="s">
        <v>360</v>
      </c>
      <c r="D254" s="5">
        <v>49.5</v>
      </c>
      <c r="E254" s="25">
        <v>43.7</v>
      </c>
      <c r="F254" s="5">
        <v>43.8</v>
      </c>
      <c r="G254" s="5">
        <f>G250/G242/12</f>
        <v>43.75</v>
      </c>
      <c r="H254" s="5">
        <f t="shared" ref="H254:J254" si="52">H250/H242/3</f>
        <v>42.5</v>
      </c>
      <c r="I254" s="5">
        <f t="shared" si="52"/>
        <v>45</v>
      </c>
      <c r="J254" s="5">
        <f t="shared" si="52"/>
        <v>45</v>
      </c>
      <c r="K254" s="5">
        <f>K250/K242/3</f>
        <v>42.5</v>
      </c>
    </row>
    <row r="255" spans="1:11" x14ac:dyDescent="0.2">
      <c r="A255" s="62" t="s">
        <v>348</v>
      </c>
      <c r="B255" s="77"/>
      <c r="C255" s="38" t="s">
        <v>361</v>
      </c>
      <c r="D255" s="5">
        <v>26.1</v>
      </c>
      <c r="E255" s="25">
        <v>26</v>
      </c>
      <c r="F255" s="5">
        <v>29.3</v>
      </c>
      <c r="G255" s="5">
        <f>G251/G243/12</f>
        <v>29.296875</v>
      </c>
      <c r="H255" s="5">
        <f t="shared" ref="H255:J255" si="53">H251/H243/3</f>
        <v>24.490740740740744</v>
      </c>
      <c r="I255" s="5">
        <f t="shared" si="53"/>
        <v>26.203703703703706</v>
      </c>
      <c r="J255" s="5">
        <f t="shared" si="53"/>
        <v>26.203703703703706</v>
      </c>
      <c r="K255" s="5">
        <f>K251/K243/3</f>
        <v>30.677083333333332</v>
      </c>
    </row>
    <row r="256" spans="1:11" x14ac:dyDescent="0.2">
      <c r="A256" s="62" t="s">
        <v>350</v>
      </c>
      <c r="B256" s="77"/>
      <c r="C256" s="38" t="s">
        <v>362</v>
      </c>
      <c r="D256" s="5">
        <v>21.2</v>
      </c>
      <c r="E256" s="25">
        <v>20.9</v>
      </c>
      <c r="F256" s="5">
        <v>22.4</v>
      </c>
      <c r="G256" s="5">
        <f>G252/G244/12</f>
        <v>22.36328125</v>
      </c>
      <c r="H256" s="5">
        <f t="shared" ref="H256:J256" si="54">H252/H244/3</f>
        <v>20.465686274509803</v>
      </c>
      <c r="I256" s="5">
        <f t="shared" si="54"/>
        <v>21.139705882352942</v>
      </c>
      <c r="J256" s="5">
        <f t="shared" si="54"/>
        <v>20.526960784313726</v>
      </c>
      <c r="K256" s="5">
        <f>K252/K244/3</f>
        <v>23.4375</v>
      </c>
    </row>
    <row r="257" spans="1:11" x14ac:dyDescent="0.2">
      <c r="A257" s="68" t="s">
        <v>363</v>
      </c>
      <c r="B257" s="78"/>
      <c r="C257" s="4">
        <v>73</v>
      </c>
      <c r="D257" s="4">
        <f>SUM(D258:D260)</f>
        <v>0</v>
      </c>
      <c r="E257" s="4">
        <f t="shared" ref="E257:K257" si="55">SUM(E258:E260)</f>
        <v>0</v>
      </c>
      <c r="F257" s="4">
        <f t="shared" si="55"/>
        <v>0</v>
      </c>
      <c r="G257" s="4">
        <f t="shared" si="55"/>
        <v>0</v>
      </c>
      <c r="H257" s="4">
        <f t="shared" si="55"/>
        <v>0</v>
      </c>
      <c r="I257" s="4">
        <f t="shared" si="55"/>
        <v>0</v>
      </c>
      <c r="J257" s="4">
        <f t="shared" si="55"/>
        <v>0</v>
      </c>
      <c r="K257" s="4">
        <f t="shared" si="55"/>
        <v>0</v>
      </c>
    </row>
    <row r="258" spans="1:11" x14ac:dyDescent="0.2">
      <c r="A258" s="62" t="s">
        <v>346</v>
      </c>
      <c r="B258" s="77"/>
      <c r="C258" s="38" t="s">
        <v>364</v>
      </c>
      <c r="D258" s="25">
        <v>0</v>
      </c>
      <c r="E258" s="25">
        <v>0</v>
      </c>
      <c r="F258" s="25">
        <v>0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</row>
    <row r="259" spans="1:11" x14ac:dyDescent="0.2">
      <c r="A259" s="62" t="s">
        <v>348</v>
      </c>
      <c r="B259" s="77"/>
      <c r="C259" s="38" t="s">
        <v>365</v>
      </c>
      <c r="D259" s="25">
        <v>0</v>
      </c>
      <c r="E259" s="25">
        <v>0</v>
      </c>
      <c r="F259" s="25">
        <v>0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</row>
    <row r="260" spans="1:11" x14ac:dyDescent="0.2">
      <c r="A260" s="62" t="s">
        <v>350</v>
      </c>
      <c r="B260" s="77"/>
      <c r="C260" s="38" t="s">
        <v>366</v>
      </c>
      <c r="D260" s="25">
        <v>0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</row>
    <row r="261" spans="1:11" x14ac:dyDescent="0.2">
      <c r="A261" s="9"/>
      <c r="B261" s="9"/>
      <c r="C261" s="32"/>
    </row>
    <row r="263" spans="1:11" x14ac:dyDescent="0.2">
      <c r="A263" s="39" t="s">
        <v>386</v>
      </c>
      <c r="C263" s="30" t="s">
        <v>367</v>
      </c>
      <c r="F263" s="29" t="s">
        <v>407</v>
      </c>
    </row>
    <row r="264" spans="1:11" x14ac:dyDescent="0.2">
      <c r="A264" s="30" t="s">
        <v>368</v>
      </c>
      <c r="C264" s="30" t="s">
        <v>369</v>
      </c>
      <c r="F264" s="30" t="s">
        <v>370</v>
      </c>
    </row>
    <row r="265" spans="1:11" x14ac:dyDescent="0.2">
      <c r="A265" s="30"/>
      <c r="C265" s="30"/>
      <c r="F265" s="30"/>
    </row>
    <row r="266" spans="1:11" x14ac:dyDescent="0.2">
      <c r="A266" s="30"/>
      <c r="C266" s="30"/>
      <c r="F266" s="30"/>
    </row>
    <row r="267" spans="1:11" s="2" customFormat="1" x14ac:dyDescent="0.2">
      <c r="A267" s="31"/>
      <c r="B267" s="31"/>
      <c r="C267" s="31"/>
      <c r="D267" s="31"/>
      <c r="E267" s="31"/>
      <c r="F267" s="31"/>
      <c r="G267" s="31"/>
      <c r="H267" s="31"/>
      <c r="I267" s="31"/>
      <c r="J267" s="31"/>
      <c r="K267" s="31"/>
    </row>
  </sheetData>
  <mergeCells count="265">
    <mergeCell ref="A94:B94"/>
    <mergeCell ref="A95:B95"/>
    <mergeCell ref="A256:B256"/>
    <mergeCell ref="A257:B257"/>
    <mergeCell ref="A258:B258"/>
    <mergeCell ref="A259:B259"/>
    <mergeCell ref="A260:B260"/>
    <mergeCell ref="A250:B250"/>
    <mergeCell ref="A251:B251"/>
    <mergeCell ref="A252:B252"/>
    <mergeCell ref="A253:B253"/>
    <mergeCell ref="A254:B254"/>
    <mergeCell ref="A255:B255"/>
    <mergeCell ref="A244:B244"/>
    <mergeCell ref="A245:B245"/>
    <mergeCell ref="A246:B246"/>
    <mergeCell ref="A247:B247"/>
    <mergeCell ref="A248:B248"/>
    <mergeCell ref="A249:B249"/>
    <mergeCell ref="A238:B238"/>
    <mergeCell ref="A239:B239"/>
    <mergeCell ref="A240:K240"/>
    <mergeCell ref="A241:B241"/>
    <mergeCell ref="A242:B242"/>
    <mergeCell ref="A243:B243"/>
    <mergeCell ref="A232:B232"/>
    <mergeCell ref="A233:B233"/>
    <mergeCell ref="A234:B234"/>
    <mergeCell ref="A235:K235"/>
    <mergeCell ref="A236:B236"/>
    <mergeCell ref="A237:B237"/>
    <mergeCell ref="A226:B226"/>
    <mergeCell ref="A227:B227"/>
    <mergeCell ref="A228:B228"/>
    <mergeCell ref="A229:B229"/>
    <mergeCell ref="A230:B230"/>
    <mergeCell ref="A231:B231"/>
    <mergeCell ref="A220:B220"/>
    <mergeCell ref="A221:B221"/>
    <mergeCell ref="A222:B222"/>
    <mergeCell ref="A223:B223"/>
    <mergeCell ref="A224:B224"/>
    <mergeCell ref="A225:B225"/>
    <mergeCell ref="A214:B214"/>
    <mergeCell ref="A215:B215"/>
    <mergeCell ref="A216:K216"/>
    <mergeCell ref="A217:B217"/>
    <mergeCell ref="A218:B218"/>
    <mergeCell ref="A219:B219"/>
    <mergeCell ref="A208:B208"/>
    <mergeCell ref="A209:B209"/>
    <mergeCell ref="A210:B210"/>
    <mergeCell ref="A211:B211"/>
    <mergeCell ref="A212:B212"/>
    <mergeCell ref="A213:B213"/>
    <mergeCell ref="A202:B202"/>
    <mergeCell ref="A203:B203"/>
    <mergeCell ref="A204:B204"/>
    <mergeCell ref="A205:B205"/>
    <mergeCell ref="A206:B206"/>
    <mergeCell ref="A207:B207"/>
    <mergeCell ref="A196:B196"/>
    <mergeCell ref="A197:B197"/>
    <mergeCell ref="A198:B198"/>
    <mergeCell ref="A199:B199"/>
    <mergeCell ref="A200:B200"/>
    <mergeCell ref="A201:K201"/>
    <mergeCell ref="A190:B190"/>
    <mergeCell ref="A191:B191"/>
    <mergeCell ref="A192:B192"/>
    <mergeCell ref="A193:B193"/>
    <mergeCell ref="A194:B194"/>
    <mergeCell ref="A195:B195"/>
    <mergeCell ref="A184:B184"/>
    <mergeCell ref="A185:B185"/>
    <mergeCell ref="A186:B186"/>
    <mergeCell ref="A187:K187"/>
    <mergeCell ref="A188:B188"/>
    <mergeCell ref="A189:B189"/>
    <mergeCell ref="A178:K178"/>
    <mergeCell ref="A179:B179"/>
    <mergeCell ref="A180:B180"/>
    <mergeCell ref="A181:B181"/>
    <mergeCell ref="A182:B182"/>
    <mergeCell ref="A183:B183"/>
    <mergeCell ref="A172:B172"/>
    <mergeCell ref="A173:B173"/>
    <mergeCell ref="A174:B174"/>
    <mergeCell ref="A175:B175"/>
    <mergeCell ref="A176:B176"/>
    <mergeCell ref="A177:B177"/>
    <mergeCell ref="A166:B166"/>
    <mergeCell ref="A167:B167"/>
    <mergeCell ref="A168:B168"/>
    <mergeCell ref="A169:B169"/>
    <mergeCell ref="A170:B170"/>
    <mergeCell ref="A171:B171"/>
    <mergeCell ref="A160:B160"/>
    <mergeCell ref="A161:B161"/>
    <mergeCell ref="A162:B162"/>
    <mergeCell ref="A163:B163"/>
    <mergeCell ref="A164:K164"/>
    <mergeCell ref="A165:B165"/>
    <mergeCell ref="A154:B154"/>
    <mergeCell ref="A155:B155"/>
    <mergeCell ref="A156:B156"/>
    <mergeCell ref="A157:B157"/>
    <mergeCell ref="A158:B158"/>
    <mergeCell ref="A159:B159"/>
    <mergeCell ref="A150:B150"/>
    <mergeCell ref="A151:B151"/>
    <mergeCell ref="A152:B152"/>
    <mergeCell ref="A153:B153"/>
    <mergeCell ref="A144:B144"/>
    <mergeCell ref="A145:B145"/>
    <mergeCell ref="A146:B146"/>
    <mergeCell ref="A147:B147"/>
    <mergeCell ref="A148:B148"/>
    <mergeCell ref="A149:B149"/>
    <mergeCell ref="A138:B138"/>
    <mergeCell ref="A139:B139"/>
    <mergeCell ref="A140:B140"/>
    <mergeCell ref="A141:B141"/>
    <mergeCell ref="A142:B142"/>
    <mergeCell ref="A143:K143"/>
    <mergeCell ref="A132:B132"/>
    <mergeCell ref="A133:K133"/>
    <mergeCell ref="A134:B134"/>
    <mergeCell ref="A135:B135"/>
    <mergeCell ref="A136:B136"/>
    <mergeCell ref="A137:B137"/>
    <mergeCell ref="A126:B126"/>
    <mergeCell ref="A127:B127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14:B114"/>
    <mergeCell ref="A115:B115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A85:B85"/>
    <mergeCell ref="A86:B86"/>
    <mergeCell ref="A87:B87"/>
    <mergeCell ref="A76:B76"/>
    <mergeCell ref="A77:B77"/>
    <mergeCell ref="A78:B78"/>
    <mergeCell ref="A79:B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A52:B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40:B40"/>
    <mergeCell ref="A41:B41"/>
    <mergeCell ref="A42:B42"/>
    <mergeCell ref="A43:B43"/>
    <mergeCell ref="A44:B44"/>
    <mergeCell ref="A45:B45"/>
    <mergeCell ref="A34:B34"/>
    <mergeCell ref="A35:B35"/>
    <mergeCell ref="A36:B36"/>
    <mergeCell ref="A37:B37"/>
    <mergeCell ref="A38:B38"/>
    <mergeCell ref="A39:B39"/>
    <mergeCell ref="A31:B31"/>
    <mergeCell ref="A32:B32"/>
    <mergeCell ref="A33:B33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F7:K7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</mergeCells>
  <phoneticPr fontId="6" type="noConversion"/>
  <pageMargins left="0.19685039370078741" right="0.19685039370078741" top="0.39370078740157483" bottom="0.39370078740157483" header="0" footer="0"/>
  <pageSetup paperSize="9" scale="63" fitToHeight="0" orientation="portrait" verticalDpi="300" r:id="rId1"/>
  <ignoredErrors>
    <ignoredError sqref="G249" formula="1"/>
    <ignoredError sqref="H186:K18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2025-10-28T09:51:29Z</cp:lastPrinted>
  <dcterms:created xsi:type="dcterms:W3CDTF">2020-07-31T08:08:06Z</dcterms:created>
  <dcterms:modified xsi:type="dcterms:W3CDTF">2025-10-29T07:25:58Z</dcterms:modified>
</cp:coreProperties>
</file>